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https://mediasaturn.sharepoint.com/teams/InvestorRelations/Shared Documents/General/Investor Darling - Plan of attack/Excel for Annual Report/"/>
    </mc:Choice>
  </mc:AlternateContent>
  <xr:revisionPtr revIDLastSave="780" documentId="8_{34456C61-E9E3-47EA-83C5-821AB4A2F8F3}" xr6:coauthVersionLast="47" xr6:coauthVersionMax="47" xr10:uidLastSave="{19F7D864-10EF-4EEF-8CA3-9E5FA87203B6}"/>
  <bookViews>
    <workbookView xWindow="-28920" yWindow="-3525" windowWidth="29040" windowHeight="17790" xr2:uid="{C818A6E4-0378-4129-93BB-B7946D6D3830}"/>
  </bookViews>
  <sheets>
    <sheet name="Disclaimer" sheetId="8" r:id="rId1"/>
    <sheet name="FY Income_statement" sheetId="1" r:id="rId2"/>
    <sheet name="FY Cash flow" sheetId="6" r:id="rId3"/>
    <sheet name="FY Balance_Sheet" sheetId="4" r:id="rId4"/>
    <sheet name=" Comprehensive_income" sheetId="3" r:id="rId5"/>
    <sheet name="Equity" sheetId="5" r:id="rId6"/>
  </sheets>
  <definedNames>
    <definedName name="jahr" localSheetId="4">' Comprehensive_income'!$A$2</definedName>
    <definedName name="jahr">'FY Income_statement'!$A$2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5" l="1"/>
  <c r="M7" i="5" s="1"/>
  <c r="O7" i="5" s="1"/>
  <c r="L8" i="5"/>
  <c r="M8" i="5" s="1"/>
  <c r="O8" i="5" s="1"/>
  <c r="L10" i="5"/>
  <c r="M10" i="5" s="1"/>
  <c r="O10" i="5" s="1"/>
  <c r="L11" i="5"/>
  <c r="M11" i="5" s="1"/>
  <c r="O11" i="5" s="1"/>
  <c r="L12" i="5"/>
  <c r="M12" i="5" s="1"/>
  <c r="O12" i="5" s="1"/>
  <c r="L13" i="5"/>
  <c r="M13" i="5" s="1"/>
  <c r="O13" i="5" s="1"/>
  <c r="L15" i="5"/>
  <c r="M15" i="5" s="1"/>
  <c r="O15" i="5" s="1"/>
  <c r="L16" i="5"/>
  <c r="M16" i="5" s="1"/>
  <c r="O16" i="5" s="1"/>
  <c r="L18" i="5"/>
  <c r="M18" i="5" s="1"/>
  <c r="O18" i="5" s="1"/>
  <c r="L19" i="5"/>
  <c r="M19" i="5" s="1"/>
  <c r="O19" i="5" s="1"/>
  <c r="L20" i="5"/>
  <c r="M20" i="5" s="1"/>
  <c r="O20" i="5" s="1"/>
  <c r="L6" i="5"/>
  <c r="M6" i="5" s="1"/>
  <c r="O6" i="5" s="1"/>
  <c r="D17" i="5"/>
  <c r="E17" i="5"/>
  <c r="L17" i="5" s="1"/>
  <c r="F17" i="5"/>
  <c r="G17" i="5"/>
  <c r="H17" i="5"/>
  <c r="I17" i="5"/>
  <c r="J17" i="5"/>
  <c r="K17" i="5"/>
  <c r="N17" i="5"/>
  <c r="C17" i="5"/>
  <c r="M17" i="5" s="1"/>
  <c r="O17" i="5" s="1"/>
  <c r="D9" i="5"/>
  <c r="D14" i="5" s="1"/>
  <c r="E9" i="5"/>
  <c r="E14" i="5" s="1"/>
  <c r="F9" i="5"/>
  <c r="F14" i="5" s="1"/>
  <c r="G9" i="5"/>
  <c r="G14" i="5" s="1"/>
  <c r="L14" i="5" s="1"/>
  <c r="H9" i="5"/>
  <c r="H14" i="5" s="1"/>
  <c r="H21" i="5" s="1"/>
  <c r="I9" i="5"/>
  <c r="I14" i="5" s="1"/>
  <c r="J9" i="5"/>
  <c r="J14" i="5" s="1"/>
  <c r="J21" i="5" s="1"/>
  <c r="K9" i="5"/>
  <c r="K14" i="5" s="1"/>
  <c r="N9" i="5"/>
  <c r="N14" i="5" s="1"/>
  <c r="N21" i="5" s="1"/>
  <c r="C9" i="5"/>
  <c r="C14" i="5" s="1"/>
  <c r="D20" i="3"/>
  <c r="C20" i="3"/>
  <c r="C18" i="3"/>
  <c r="C17" i="3"/>
  <c r="C8" i="3"/>
  <c r="M14" i="5" l="1"/>
  <c r="O14" i="5" s="1"/>
  <c r="E21" i="5"/>
  <c r="L21" i="5" s="1"/>
  <c r="C21" i="5"/>
  <c r="D21" i="5"/>
  <c r="L9" i="5"/>
  <c r="M9" i="5"/>
  <c r="O9" i="5" s="1"/>
  <c r="K21" i="5"/>
  <c r="I21" i="5"/>
  <c r="G21" i="5"/>
  <c r="F21" i="5"/>
  <c r="E42" i="6"/>
  <c r="C42" i="6"/>
  <c r="E40" i="6"/>
  <c r="C14" i="6"/>
  <c r="M21" i="5" l="1"/>
  <c r="O21" i="5" s="1"/>
  <c r="D25" i="1"/>
  <c r="C25" i="1"/>
  <c r="D15" i="1"/>
  <c r="D8" i="1"/>
  <c r="C8" i="1"/>
  <c r="C15" i="1" s="1"/>
  <c r="C24" i="4" l="1"/>
  <c r="C16" i="4"/>
  <c r="D6" i="4"/>
  <c r="C6" i="4"/>
  <c r="C34" i="4" l="1"/>
  <c r="D13" i="3" l="1"/>
  <c r="C13" i="3"/>
  <c r="D8" i="3"/>
  <c r="D17" i="3" s="1"/>
  <c r="D18" i="3" s="1"/>
  <c r="D41" i="4"/>
  <c r="C41" i="4"/>
  <c r="D34" i="4"/>
  <c r="D29" i="4"/>
  <c r="C29" i="4"/>
  <c r="D16" i="4"/>
  <c r="C40" i="6"/>
  <c r="E33" i="6"/>
  <c r="C33" i="6"/>
  <c r="E22" i="6"/>
  <c r="C22" i="6"/>
  <c r="E14" i="6"/>
  <c r="D27" i="1"/>
  <c r="D26" i="1"/>
  <c r="C27" i="1"/>
  <c r="C26" i="1"/>
  <c r="E35" i="6" l="1"/>
  <c r="E37" i="6" s="1"/>
  <c r="C35" i="6"/>
  <c r="C37" i="6" s="1"/>
  <c r="C48" i="4"/>
  <c r="D48" i="4"/>
  <c r="D24" i="4"/>
  <c r="C20" i="1"/>
  <c r="D20" i="1"/>
  <c r="D21" i="1" l="1"/>
  <c r="D23" i="1" s="1"/>
  <c r="C21" i="1"/>
  <c r="C23" i="1" s="1"/>
</calcChain>
</file>

<file path=xl/sharedStrings.xml><?xml version="1.0" encoding="utf-8"?>
<sst xmlns="http://schemas.openxmlformats.org/spreadsheetml/2006/main" count="171" uniqueCount="139">
  <si>
    <t>2021/22</t>
  </si>
  <si>
    <t>2022/23</t>
  </si>
  <si>
    <t>Sales</t>
  </si>
  <si>
    <t>Cost of sales</t>
  </si>
  <si>
    <t>Gross profit on sales</t>
  </si>
  <si>
    <t>Other operating income</t>
  </si>
  <si>
    <t>Selling expenses</t>
  </si>
  <si>
    <t>General administrative expenses</t>
  </si>
  <si>
    <t>Other operating expenses</t>
  </si>
  <si>
    <t>Earnings share of operating companies recognized at equity</t>
  </si>
  <si>
    <t>Net impairments on operating financial assets and contract assets</t>
  </si>
  <si>
    <t>Other investment result</t>
  </si>
  <si>
    <t>Interest income</t>
  </si>
  <si>
    <t>Interest expenses</t>
  </si>
  <si>
    <t>Other financial result</t>
  </si>
  <si>
    <t>Net financial result</t>
  </si>
  <si>
    <t>Income taxes</t>
  </si>
  <si>
    <t>Profit or loss for the period</t>
  </si>
  <si>
    <t>Income statement
for the financial year from 1 October 2022 to 30 September 2023</t>
  </si>
  <si>
    <t>€ million</t>
  </si>
  <si>
    <t>Earnings before interest and taxes EBIT</t>
  </si>
  <si>
    <t>Earnings before taxes EBT</t>
  </si>
  <si>
    <r>
      <rPr>
        <vertAlign val="superscript"/>
        <sz val="8"/>
        <rFont val="Grandview"/>
        <family val="2"/>
      </rPr>
      <t xml:space="preserve">1 </t>
    </r>
    <r>
      <rPr>
        <sz val="8"/>
        <rFont val="Grandview"/>
        <family val="2"/>
      </rPr>
      <t>485,221,084 ordinary shares issued since 3 June 2022</t>
    </r>
  </si>
  <si>
    <t>Profit or loss for the period attributable to non-controlling interests</t>
  </si>
  <si>
    <t>Profit or loss for the period attributable to shareholders of CECONOMY AG</t>
  </si>
  <si>
    <r>
      <t>Undiluted earnings per share in €</t>
    </r>
    <r>
      <rPr>
        <b/>
        <vertAlign val="superscript"/>
        <sz val="11"/>
        <rFont val="Grandview"/>
        <family val="2"/>
      </rPr>
      <t>1</t>
    </r>
  </si>
  <si>
    <r>
      <t>Diluted earnings per share in €</t>
    </r>
    <r>
      <rPr>
        <b/>
        <vertAlign val="superscript"/>
        <sz val="11"/>
        <rFont val="Grandview"/>
        <family val="2"/>
      </rPr>
      <t>1</t>
    </r>
  </si>
  <si>
    <t>Other</t>
  </si>
  <si>
    <t>Reconciliation from profit or loss for the period to total comprehensive income
for the financial year from 1 October 2022 to 30 September 2023</t>
  </si>
  <si>
    <t>Non-current assets</t>
  </si>
  <si>
    <t>Goodwill</t>
  </si>
  <si>
    <t>Other intangible assets</t>
  </si>
  <si>
    <t>Property, plant and equipment</t>
  </si>
  <si>
    <t>Right-of-use assets</t>
  </si>
  <si>
    <t>Financial assets</t>
  </si>
  <si>
    <t>Investments accounted for using the equity method</t>
  </si>
  <si>
    <t>Other financial assets</t>
  </si>
  <si>
    <t>Other assets</t>
  </si>
  <si>
    <t>Deferred tax assets</t>
  </si>
  <si>
    <t>Current assets</t>
  </si>
  <si>
    <t>Inventories</t>
  </si>
  <si>
    <t>Trade receivables and similar claims</t>
  </si>
  <si>
    <t>Receivables due from suppliers</t>
  </si>
  <si>
    <t>Income tax assets</t>
  </si>
  <si>
    <t>Cash and cash equivalents</t>
  </si>
  <si>
    <t>Statement of financial position as of 30 September 2023
Assets</t>
  </si>
  <si>
    <t>Equity and liabilities</t>
  </si>
  <si>
    <t>Equity</t>
  </si>
  <si>
    <t>Share capital</t>
  </si>
  <si>
    <t>Capital reserve</t>
  </si>
  <si>
    <t>Reserves retained from earnings</t>
  </si>
  <si>
    <t>Non-controlling interests</t>
  </si>
  <si>
    <t>Non-current liabilities</t>
  </si>
  <si>
    <t>Provisions for pensions and similar obligations</t>
  </si>
  <si>
    <t>Other provisions</t>
  </si>
  <si>
    <t>Borrowings</t>
  </si>
  <si>
    <t>Other financial liabilities</t>
  </si>
  <si>
    <t>Other liabilities</t>
  </si>
  <si>
    <t>Deferred tax liabilities</t>
  </si>
  <si>
    <t>Current liabilities</t>
  </si>
  <si>
    <t>Trade liabilities and similar liabilities</t>
  </si>
  <si>
    <t>Provisions</t>
  </si>
  <si>
    <t>Income tax liabilities</t>
  </si>
  <si>
    <t>EBIT</t>
  </si>
  <si>
    <t>Scheduled depreciation/amortization, impairment losses and reversals of impairment losses on intangible assets, property, plant and equipment, right-of-use assets and impairment losses and reversals of impairment losses on investments accounted for using the equity method and assets held for sale</t>
  </si>
  <si>
    <t>Change in provisions for pensions and similar obligations</t>
  </si>
  <si>
    <t>Income taxes paid</t>
  </si>
  <si>
    <t>Reclassification of gains (–)/losses (+) from the disposal of fixed assets</t>
  </si>
  <si>
    <t>Gain or loss on net monetary position</t>
  </si>
  <si>
    <t>Cash flow from operating activities</t>
  </si>
  <si>
    <t>Investments in property, plant and equipment</t>
  </si>
  <si>
    <t>Other investments</t>
  </si>
  <si>
    <t>Disposals of companies</t>
  </si>
  <si>
    <t>Disposal of long-term assets and other disposals</t>
  </si>
  <si>
    <t>Interest received</t>
  </si>
  <si>
    <t>Profit and loss transfers</t>
  </si>
  <si>
    <t>Cash flow from investing activities</t>
  </si>
  <si>
    <t>thereof dividends paid to the shareholders of CECONOMY AG</t>
  </si>
  <si>
    <t>Proceeds from long-term borrowings</t>
  </si>
  <si>
    <t>Redemption of lease liabilities</t>
  </si>
  <si>
    <t>Redemption of borrowings (excluding leases)</t>
  </si>
  <si>
    <t>Change in other current borrowings</t>
  </si>
  <si>
    <t>Interest paid</t>
  </si>
  <si>
    <t>Other financing activities</t>
  </si>
  <si>
    <t>Cash flow from financing activities</t>
  </si>
  <si>
    <t>IAS 29 effects on cash flow from operating, investing and financing activities</t>
  </si>
  <si>
    <t>Total cash flows</t>
  </si>
  <si>
    <t>Currency effects on cash and cash equivalents</t>
  </si>
  <si>
    <t>Total change in cash and cash equivalents</t>
  </si>
  <si>
    <t>Total cash and cash equivalents as of 1 October</t>
  </si>
  <si>
    <t>Less the effects of indexing cash and cash equivalents</t>
  </si>
  <si>
    <t>5,6</t>
  </si>
  <si>
    <t>3,7,8</t>
  </si>
  <si>
    <t>7,8</t>
  </si>
  <si>
    <r>
      <t>Cash flow statement</t>
    </r>
    <r>
      <rPr>
        <b/>
        <vertAlign val="superscript"/>
        <sz val="11"/>
        <rFont val="Grandview"/>
        <family val="2"/>
      </rPr>
      <t>1</t>
    </r>
    <r>
      <rPr>
        <b/>
        <sz val="11"/>
        <rFont val="Grandview"/>
        <family val="2"/>
      </rPr>
      <t xml:space="preserve">
for the financial year from 1 October 2022 to 30 September 2023</t>
    </r>
  </si>
  <si>
    <r>
      <t>Change in net working capital</t>
    </r>
    <r>
      <rPr>
        <vertAlign val="superscript"/>
        <sz val="11"/>
        <rFont val="Grandview"/>
        <family val="2"/>
      </rPr>
      <t>2</t>
    </r>
  </si>
  <si>
    <t>Dividends paid</t>
  </si>
  <si>
    <t>Equity transactions with change in equity interest without obtaining/relinquishing control</t>
  </si>
  <si>
    <t>Redemption of liabilities from put options of non-controlling interests</t>
  </si>
  <si>
    <t>Cash and cash equivalents as of 1 October according to statement of financial position</t>
  </si>
  <si>
    <t>Total cash and cash equivalents as of 30 September</t>
  </si>
  <si>
    <t>Cash and cash equivalents as of 30 September according to statement of financial position</t>
  </si>
  <si>
    <t>Change in current financial assets</t>
  </si>
  <si>
    <t>3,5,6</t>
  </si>
  <si>
    <r>
      <rPr>
        <vertAlign val="superscript"/>
        <sz val="8"/>
        <color theme="1"/>
        <rFont val="Grandview"/>
        <family val="2"/>
      </rPr>
      <t>2</t>
    </r>
    <r>
      <rPr>
        <sz val="8"/>
        <color theme="1"/>
        <rFont val="Grandview"/>
        <family val="2"/>
      </rPr>
      <t xml:space="preserve"> Change in net working capital shown from the related statement of financial position items, mainly adjusted for currency effects. </t>
    </r>
  </si>
  <si>
    <r>
      <rPr>
        <vertAlign val="superscript"/>
        <sz val="8"/>
        <color theme="1"/>
        <rFont val="Grandview"/>
        <family val="2"/>
      </rPr>
      <t>3</t>
    </r>
    <r>
      <rPr>
        <sz val="8"/>
        <color theme="1"/>
        <rFont val="Grandview"/>
        <family val="2"/>
      </rPr>
      <t xml:space="preserve"> Adjustments due to a change in presentation of effects of the application of IAS 29 “Financial Reporting in Hyperinflationary Economies”. Further explanations can be found in the notes – note 35 Notes to the cash flow statement.  </t>
    </r>
  </si>
  <si>
    <r>
      <rPr>
        <vertAlign val="superscript"/>
        <sz val="8"/>
        <color theme="1"/>
        <rFont val="Grandview"/>
        <family val="2"/>
      </rPr>
      <t>5</t>
    </r>
    <r>
      <rPr>
        <sz val="8"/>
        <color theme="1"/>
        <rFont val="Grandview"/>
        <family val="2"/>
      </rPr>
      <t xml:space="preserve"> Presented in the previous year in cash flow from financing activities. </t>
    </r>
  </si>
  <si>
    <r>
      <rPr>
        <vertAlign val="superscript"/>
        <sz val="8"/>
        <color theme="1"/>
        <rFont val="Grandview"/>
        <family val="2"/>
      </rPr>
      <t>6</t>
    </r>
    <r>
      <rPr>
        <sz val="8"/>
        <color theme="1"/>
        <rFont val="Grandview"/>
        <family val="2"/>
      </rPr>
      <t xml:space="preserve"> Presented in the previous year under profit and loss transfers and other financing activities. </t>
    </r>
  </si>
  <si>
    <t>Other comprehensive income</t>
  </si>
  <si>
    <t>Items of other comprehensive income that will not be reclassified subsequently to profit or loss</t>
  </si>
  <si>
    <t>Remeasurement of defined benefit pension plans</t>
  </si>
  <si>
    <t>Gains/losses on remeasuring financial instruments measured at fair value through other comprehensive income</t>
  </si>
  <si>
    <t>Subsequent measurement of associates/joint ventures accounted for using the equity method</t>
  </si>
  <si>
    <t>Income tax attributable to items of other comprehensive income that will not be reclassified subsequently to profit or loss</t>
  </si>
  <si>
    <t>Items of other comprehensive income that may be reclassified subsequently to profit or loss</t>
  </si>
  <si>
    <t>Currency translation differences from translating the financial statements of foreign operations</t>
  </si>
  <si>
    <t>Income tax attributable to items of other comprehensive income that may be reclassified subsequently to profit or loss</t>
  </si>
  <si>
    <t>Total comprehensive income</t>
  </si>
  <si>
    <t>Total comprehensive income attributable to non-controlling interests</t>
  </si>
  <si>
    <t>Total comprehensive income attributable to shareholders of CECONOMY AG</t>
  </si>
  <si>
    <t>Effective portion of gains/losses from 
cash flow hedges</t>
  </si>
  <si>
    <t>Capital increases</t>
  </si>
  <si>
    <t>Distributions</t>
  </si>
  <si>
    <t>Other changes</t>
  </si>
  <si>
    <t>30/09 or 01/10/2022</t>
  </si>
  <si>
    <t>Currency translation differences from translating the financial statements
of foreign operations</t>
  </si>
  <si>
    <t>Total equity</t>
  </si>
  <si>
    <t>Subsequent measurement of associates/joint ventures
accounted for
using the equity method</t>
  </si>
  <si>
    <t>Income tax attributable to
items of other comprehensive
income</t>
  </si>
  <si>
    <t>Other reserves retained from
earnings</t>
  </si>
  <si>
    <t>Total reserves retained from
earnings</t>
  </si>
  <si>
    <t>Total equity before 
non-controlling interests</t>
  </si>
  <si>
    <t>Statement of changes in equity
for the financial year from 1 October 2022 to 30 September 2023</t>
  </si>
  <si>
    <r>
      <rPr>
        <vertAlign val="superscript"/>
        <sz val="8"/>
        <color theme="1"/>
        <rFont val="Grandview"/>
        <family val="2"/>
      </rPr>
      <t>4</t>
    </r>
    <r>
      <rPr>
        <sz val="8"/>
        <color theme="1"/>
        <rFont val="Grandview"/>
        <family val="2"/>
      </rPr>
      <t xml:space="preserve"> Explanations of this adjustment can be found in the notes – note 35 Notes to the cash flow statement in the Annual Report.</t>
    </r>
  </si>
  <si>
    <r>
      <rPr>
        <vertAlign val="superscript"/>
        <sz val="8"/>
        <color theme="1"/>
        <rFont val="Grandview"/>
        <family val="2"/>
      </rPr>
      <t>1</t>
    </r>
    <r>
      <rPr>
        <sz val="8"/>
        <color theme="1"/>
        <rFont val="Grandview"/>
        <family val="2"/>
      </rPr>
      <t xml:space="preserve"> The cash flow statement is explained in the notes – note 35 Notes to the cash flow statement in the Annual Report.</t>
    </r>
  </si>
  <si>
    <r>
      <rPr>
        <vertAlign val="superscript"/>
        <sz val="8"/>
        <color theme="1"/>
        <rFont val="Grandview"/>
        <family val="2"/>
      </rPr>
      <t>7</t>
    </r>
    <r>
      <rPr>
        <sz val="8"/>
        <color theme="1"/>
        <rFont val="Grandview"/>
        <family val="2"/>
      </rPr>
      <t xml:space="preserve"> Explanations of the adjusted figures for the previous year can be found in the notes – note 35 Notes to the cash flow statement in the Annual Report.</t>
    </r>
  </si>
  <si>
    <r>
      <rPr>
        <vertAlign val="superscript"/>
        <sz val="8"/>
        <color theme="1"/>
        <rFont val="Grandview"/>
        <family val="2"/>
      </rPr>
      <t>8</t>
    </r>
    <r>
      <rPr>
        <sz val="8"/>
        <color theme="1"/>
        <rFont val="Grandview"/>
        <family val="2"/>
      </rPr>
      <t xml:space="preserve"> Explanations of the adjusted figures for the previous year can be found in the notes – note 35 Notes to the cash flow statement in the Annual Report.</t>
    </r>
  </si>
  <si>
    <t>(-63)</t>
  </si>
  <si>
    <r>
      <t xml:space="preserve">By accessing this document you agree to the following restrictions:
</t>
    </r>
    <r>
      <rPr>
        <sz val="10"/>
        <color theme="1"/>
        <rFont val="Grandview"/>
        <family val="2"/>
      </rPr>
      <t xml:space="preserve">
This document is intended for information only and should not be treated as investment advice or recommendation. It is not, and nothing in it should be construed as an offer for sale, or as solicitation of an offer to purchase or subscribe to, any securities in any jurisdiction.
Neither this document nor anything contained therein shall form the basis of, or be relied upon in connection with, any commitment or contract whatsoever. CECONOMY AG  ("CECONOMY") assumes no liability for any claim which may arise from the reproduction, distribution or publication of the document (in whole or in part).
No representation or warranty is given and no liability is assumed by CECONOMY, express or implied, as to the accuracy, correctness or completeness of the information contained in this document and CECONOMY undertakes no obligation to update and/or revise any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</si>
</sst>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0;0.00"/>
    <numFmt numFmtId="166" formatCode="dd\/mm\/yyyy"/>
  </numFmts>
  <fonts count="19" x14ac:knownFonts="1">
    <font>
      <sz val="11"/>
      <color theme="1"/>
      <name val="Calibri"/>
      <family val="2"/>
      <scheme val="minor"/>
    </font>
    <font>
      <sz val="11"/>
      <color theme="1"/>
      <name val="Grandview"/>
      <family val="2"/>
    </font>
    <font>
      <sz val="8"/>
      <name val="Grandview"/>
      <family val="2"/>
    </font>
    <font>
      <vertAlign val="superscript"/>
      <sz val="8"/>
      <name val="Grandview"/>
      <family val="2"/>
    </font>
    <font>
      <b/>
      <sz val="11"/>
      <name val="Grandview"/>
      <family val="2"/>
    </font>
    <font>
      <b/>
      <sz val="11"/>
      <color rgb="FF000000"/>
      <name val="Grandview"/>
      <family val="2"/>
    </font>
    <font>
      <sz val="11"/>
      <name val="Grandview"/>
      <family val="2"/>
    </font>
    <font>
      <b/>
      <vertAlign val="superscript"/>
      <sz val="11"/>
      <name val="Grandview"/>
      <family val="2"/>
    </font>
    <font>
      <vertAlign val="superscript"/>
      <sz val="11"/>
      <name val="Grandview"/>
      <family val="2"/>
    </font>
    <font>
      <b/>
      <sz val="10"/>
      <name val="Grandview"/>
      <family val="2"/>
    </font>
    <font>
      <b/>
      <sz val="8"/>
      <name val="Grandview"/>
      <family val="2"/>
    </font>
    <font>
      <sz val="8"/>
      <color theme="1"/>
      <name val="Grandview"/>
      <family val="2"/>
    </font>
    <font>
      <vertAlign val="superscript"/>
      <sz val="8"/>
      <color theme="1"/>
      <name val="Grandview"/>
      <family val="2"/>
    </font>
    <font>
      <b/>
      <sz val="9"/>
      <name val="Grandview"/>
      <family val="2"/>
    </font>
    <font>
      <b/>
      <sz val="9"/>
      <color theme="1"/>
      <name val="Grandview"/>
      <family val="2"/>
    </font>
    <font>
      <b/>
      <sz val="10"/>
      <color theme="1"/>
      <name val="Grandview"/>
      <family val="2"/>
    </font>
    <font>
      <sz val="10"/>
      <color theme="1"/>
      <name val="Grandview"/>
      <family val="2"/>
    </font>
    <font>
      <b/>
      <sz val="11"/>
      <color rgb="FFFF0000"/>
      <name val="Grandview"/>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2" tint="0.79995117038483843"/>
        <bgColor indexed="12"/>
      </patternFill>
    </fill>
    <fill>
      <patternFill patternType="gray0625">
        <fgColor theme="0"/>
        <bgColor theme="2" tint="0.79998168889431442"/>
      </patternFill>
    </fill>
  </fills>
  <borders count="9">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18" fillId="0" borderId="0"/>
  </cellStyleXfs>
  <cellXfs count="75">
    <xf numFmtId="0" fontId="0" fillId="0" borderId="0" xfId="0"/>
    <xf numFmtId="0" fontId="1" fillId="0" borderId="0" xfId="0" applyFont="1"/>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5" fillId="0" borderId="0" xfId="0" applyFont="1" applyAlignment="1" applyProtection="1">
      <alignment horizontal="right"/>
      <protection locked="0"/>
    </xf>
    <xf numFmtId="0" fontId="4" fillId="2" borderId="7" xfId="0" applyFont="1" applyFill="1" applyBorder="1" applyAlignment="1" applyProtection="1">
      <alignment vertical="center" wrapText="1"/>
      <protection locked="0"/>
    </xf>
    <xf numFmtId="0" fontId="4" fillId="3" borderId="2" xfId="0" applyFont="1" applyFill="1" applyBorder="1" applyAlignment="1" applyProtection="1">
      <alignment horizontal="right"/>
      <protection locked="0"/>
    </xf>
    <xf numFmtId="0" fontId="2" fillId="0" borderId="6" xfId="0" applyFont="1" applyBorder="1" applyAlignment="1" applyProtection="1">
      <alignment vertical="center"/>
      <protection locked="0"/>
    </xf>
    <xf numFmtId="0" fontId="10" fillId="0" borderId="0" xfId="0" applyFont="1" applyAlignment="1" applyProtection="1">
      <alignment horizontal="left"/>
      <protection locked="0"/>
    </xf>
    <xf numFmtId="14" fontId="10" fillId="0" borderId="0" xfId="0" applyNumberFormat="1" applyFont="1" applyAlignment="1" applyProtection="1">
      <alignment horizontal="left"/>
      <protection locked="0"/>
    </xf>
    <xf numFmtId="166" fontId="9" fillId="0" borderId="0" xfId="0" applyNumberFormat="1" applyFont="1" applyAlignment="1" applyProtection="1">
      <alignment horizontal="right"/>
      <protection locked="0"/>
    </xf>
    <xf numFmtId="166" fontId="9" fillId="4" borderId="2" xfId="0" applyNumberFormat="1" applyFont="1" applyFill="1" applyBorder="1" applyAlignment="1" applyProtection="1">
      <alignment horizontal="right"/>
      <protection locked="0"/>
    </xf>
    <xf numFmtId="164" fontId="0" fillId="0" borderId="0" xfId="0" applyNumberFormat="1"/>
    <xf numFmtId="164" fontId="1" fillId="0" borderId="0" xfId="0" applyNumberFormat="1" applyFont="1"/>
    <xf numFmtId="0" fontId="11" fillId="0" borderId="0" xfId="0" applyFont="1"/>
    <xf numFmtId="0" fontId="11" fillId="0" borderId="0" xfId="0" applyFont="1" applyAlignment="1">
      <alignment wrapText="1"/>
    </xf>
    <xf numFmtId="0" fontId="4" fillId="0" borderId="7" xfId="0" applyFont="1" applyBorder="1" applyAlignment="1" applyProtection="1">
      <alignment horizontal="left" vertical="center"/>
      <protection locked="0"/>
    </xf>
    <xf numFmtId="164" fontId="4" fillId="0" borderId="7" xfId="0" applyNumberFormat="1" applyFont="1" applyBorder="1" applyAlignment="1" applyProtection="1">
      <alignment horizontal="right" vertical="center"/>
      <protection locked="0"/>
    </xf>
    <xf numFmtId="164" fontId="4" fillId="3" borderId="7" xfId="0" applyNumberFormat="1" applyFont="1" applyFill="1" applyBorder="1" applyAlignment="1" applyProtection="1">
      <alignment horizontal="right" vertical="center"/>
      <protection locked="0"/>
    </xf>
    <xf numFmtId="164" fontId="6" fillId="0" borderId="4" xfId="0" applyNumberFormat="1" applyFont="1" applyBorder="1" applyAlignment="1" applyProtection="1">
      <alignment horizontal="right" vertical="center"/>
      <protection locked="0"/>
    </xf>
    <xf numFmtId="164" fontId="6" fillId="3" borderId="4" xfId="0" applyNumberFormat="1" applyFont="1" applyFill="1" applyBorder="1" applyAlignment="1" applyProtection="1">
      <alignment horizontal="right" vertical="center"/>
      <protection locked="0"/>
    </xf>
    <xf numFmtId="164" fontId="6" fillId="0" borderId="5" xfId="0" applyNumberFormat="1" applyFont="1" applyBorder="1" applyAlignment="1" applyProtection="1">
      <alignment horizontal="right" vertical="center"/>
      <protection locked="0"/>
    </xf>
    <xf numFmtId="164" fontId="6" fillId="3" borderId="5" xfId="0" applyNumberFormat="1" applyFont="1" applyFill="1" applyBorder="1" applyAlignment="1" applyProtection="1">
      <alignment horizontal="right" vertical="center"/>
      <protection locked="0"/>
    </xf>
    <xf numFmtId="164" fontId="6" fillId="0" borderId="6" xfId="0" applyNumberFormat="1" applyFont="1" applyBorder="1" applyAlignment="1" applyProtection="1">
      <alignment horizontal="right" vertical="center"/>
      <protection locked="0"/>
    </xf>
    <xf numFmtId="164" fontId="6" fillId="3" borderId="6" xfId="0" applyNumberFormat="1" applyFont="1" applyFill="1" applyBorder="1" applyAlignment="1" applyProtection="1">
      <alignment horizontal="right" vertical="center"/>
      <protection locked="0"/>
    </xf>
    <xf numFmtId="0" fontId="4" fillId="0" borderId="3" xfId="0" applyFont="1" applyBorder="1" applyAlignment="1" applyProtection="1">
      <alignment horizontal="left" vertical="center"/>
      <protection locked="0"/>
    </xf>
    <xf numFmtId="164" fontId="4" fillId="0" borderId="3" xfId="0" applyNumberFormat="1" applyFont="1" applyBorder="1" applyAlignment="1" applyProtection="1">
      <alignment horizontal="right" vertical="center"/>
      <protection locked="0"/>
    </xf>
    <xf numFmtId="164" fontId="4" fillId="3" borderId="4" xfId="0" applyNumberFormat="1" applyFont="1" applyFill="1" applyBorder="1" applyAlignment="1" applyProtection="1">
      <alignment horizontal="right" vertical="center"/>
      <protection locked="0"/>
    </xf>
    <xf numFmtId="0" fontId="6" fillId="0" borderId="0" xfId="0" applyFont="1" applyAlignment="1" applyProtection="1">
      <alignment horizontal="left" vertical="center"/>
      <protection locked="0"/>
    </xf>
    <xf numFmtId="164" fontId="6" fillId="0" borderId="0" xfId="0" applyNumberFormat="1" applyFont="1" applyAlignment="1" applyProtection="1">
      <alignment horizontal="right" vertical="center"/>
      <protection locked="0"/>
    </xf>
    <xf numFmtId="164" fontId="6" fillId="3" borderId="0" xfId="0" applyNumberFormat="1" applyFont="1" applyFill="1" applyAlignment="1" applyProtection="1">
      <alignment horizontal="righ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165" fontId="4" fillId="0" borderId="7" xfId="0" applyNumberFormat="1" applyFont="1" applyBorder="1" applyAlignment="1" applyProtection="1">
      <alignment horizontal="right" vertical="center"/>
      <protection locked="0"/>
    </xf>
    <xf numFmtId="165" fontId="4" fillId="3" borderId="7" xfId="0" applyNumberFormat="1" applyFont="1" applyFill="1" applyBorder="1" applyAlignment="1" applyProtection="1">
      <alignment horizontal="right" vertical="center"/>
      <protection locked="0"/>
    </xf>
    <xf numFmtId="164" fontId="6" fillId="0" borderId="5" xfId="0" applyNumberFormat="1" applyFont="1" applyBorder="1" applyAlignment="1" applyProtection="1">
      <alignment horizontal="left" vertical="center"/>
      <protection locked="0"/>
    </xf>
    <xf numFmtId="164" fontId="6" fillId="4" borderId="4" xfId="0" applyNumberFormat="1" applyFont="1" applyFill="1" applyBorder="1" applyAlignment="1" applyProtection="1">
      <alignment horizontal="right" vertical="center"/>
      <protection locked="0"/>
    </xf>
    <xf numFmtId="164" fontId="6" fillId="4" borderId="5" xfId="0" applyNumberFormat="1" applyFont="1" applyFill="1" applyBorder="1" applyAlignment="1" applyProtection="1">
      <alignment horizontal="right" vertical="center"/>
      <protection locked="0"/>
    </xf>
    <xf numFmtId="164" fontId="6" fillId="4" borderId="6" xfId="0" applyNumberFormat="1" applyFont="1" applyFill="1" applyBorder="1" applyAlignment="1" applyProtection="1">
      <alignment horizontal="right" vertical="center"/>
      <protection locked="0"/>
    </xf>
    <xf numFmtId="164" fontId="6" fillId="0" borderId="4" xfId="0" applyNumberFormat="1" applyFont="1" applyBorder="1" applyAlignment="1" applyProtection="1">
      <alignment horizontal="left" vertical="center"/>
      <protection locked="0"/>
    </xf>
    <xf numFmtId="164" fontId="6" fillId="4" borderId="8" xfId="0" applyNumberFormat="1" applyFont="1" applyFill="1" applyBorder="1" applyAlignment="1" applyProtection="1">
      <alignment horizontal="right" vertical="center"/>
      <protection locked="0"/>
    </xf>
    <xf numFmtId="164" fontId="4" fillId="0" borderId="7" xfId="0" applyNumberFormat="1" applyFont="1" applyBorder="1" applyAlignment="1" applyProtection="1">
      <alignment horizontal="left" vertical="center"/>
      <protection locked="0"/>
    </xf>
    <xf numFmtId="164" fontId="4" fillId="4" borderId="7" xfId="0" applyNumberFormat="1" applyFont="1" applyFill="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164" fontId="6" fillId="0" borderId="3" xfId="0" applyNumberFormat="1" applyFont="1" applyBorder="1" applyAlignment="1" applyProtection="1">
      <alignment horizontal="right" vertical="center"/>
      <protection locked="0"/>
    </xf>
    <xf numFmtId="164" fontId="8" fillId="0" borderId="3" xfId="0" applyNumberFormat="1" applyFont="1" applyBorder="1" applyAlignment="1" applyProtection="1">
      <alignment horizontal="left" vertical="center"/>
      <protection locked="0"/>
    </xf>
    <xf numFmtId="164" fontId="8" fillId="0" borderId="5" xfId="0" applyNumberFormat="1" applyFont="1" applyBorder="1" applyAlignment="1" applyProtection="1">
      <alignment horizontal="left" vertical="center"/>
      <protection locked="0"/>
    </xf>
    <xf numFmtId="164" fontId="8" fillId="0" borderId="4" xfId="0" applyNumberFormat="1" applyFont="1" applyBorder="1" applyAlignment="1" applyProtection="1">
      <alignment horizontal="left" vertical="center"/>
      <protection locked="0"/>
    </xf>
    <xf numFmtId="164" fontId="8" fillId="0" borderId="0" xfId="0" applyNumberFormat="1" applyFont="1" applyBorder="1" applyAlignment="1" applyProtection="1">
      <alignment horizontal="left" vertical="center"/>
      <protection locked="0"/>
    </xf>
    <xf numFmtId="164" fontId="7" fillId="0" borderId="7" xfId="0" applyNumberFormat="1" applyFont="1" applyBorder="1" applyAlignment="1" applyProtection="1">
      <alignment horizontal="left" vertical="center"/>
      <protection locked="0"/>
    </xf>
    <xf numFmtId="0" fontId="13" fillId="0" borderId="0" xfId="0" applyFont="1" applyAlignment="1" applyProtection="1">
      <alignment horizontal="right" wrapText="1"/>
      <protection locked="0"/>
    </xf>
    <xf numFmtId="0" fontId="13" fillId="0" borderId="2" xfId="0" applyFont="1" applyFill="1" applyBorder="1" applyAlignment="1" applyProtection="1">
      <alignment horizontal="right" wrapText="1"/>
      <protection locked="0"/>
    </xf>
    <xf numFmtId="0" fontId="6" fillId="0" borderId="6" xfId="0" applyFont="1" applyBorder="1" applyAlignment="1" applyProtection="1">
      <alignment horizontal="left" vertical="center" wrapText="1"/>
      <protection locked="0"/>
    </xf>
    <xf numFmtId="166" fontId="4" fillId="0" borderId="7" xfId="0" applyNumberFormat="1" applyFont="1" applyBorder="1" applyAlignment="1" applyProtection="1">
      <alignment horizontal="left" vertical="center"/>
      <protection locked="0"/>
    </xf>
    <xf numFmtId="3" fontId="4" fillId="0" borderId="7" xfId="0" applyNumberFormat="1" applyFont="1" applyBorder="1" applyAlignment="1" applyProtection="1">
      <alignment horizontal="right" vertical="center"/>
      <protection locked="0"/>
    </xf>
    <xf numFmtId="3" fontId="6" fillId="0" borderId="5" xfId="0" applyNumberFormat="1" applyFont="1" applyBorder="1" applyAlignment="1" applyProtection="1">
      <alignment horizontal="right" vertical="center"/>
      <protection locked="0"/>
    </xf>
    <xf numFmtId="0" fontId="14" fillId="0" borderId="0" xfId="0" applyFont="1" applyAlignment="1">
      <alignment horizontal="right" wrapText="1"/>
    </xf>
    <xf numFmtId="0" fontId="15" fillId="2" borderId="0" xfId="0" applyFont="1" applyFill="1" applyAlignment="1">
      <alignment vertical="center" wrapText="1"/>
    </xf>
    <xf numFmtId="0" fontId="17" fillId="0" borderId="0" xfId="0" applyFont="1"/>
    <xf numFmtId="0" fontId="6" fillId="0" borderId="5" xfId="0" applyFont="1" applyBorder="1" applyAlignment="1" applyProtection="1">
      <alignment horizontal="left" vertical="center" indent="1"/>
      <protection locked="0"/>
    </xf>
    <xf numFmtId="3" fontId="4" fillId="3" borderId="7" xfId="0" applyNumberFormat="1" applyFont="1" applyFill="1" applyBorder="1" applyAlignment="1" applyProtection="1">
      <alignment horizontal="right" vertical="center"/>
      <protection locked="0"/>
    </xf>
    <xf numFmtId="3" fontId="6" fillId="0" borderId="4" xfId="0" applyNumberFormat="1" applyFont="1" applyBorder="1" applyAlignment="1" applyProtection="1">
      <alignment horizontal="right" vertical="center"/>
      <protection locked="0"/>
    </xf>
    <xf numFmtId="3" fontId="6" fillId="3" borderId="4" xfId="0" applyNumberFormat="1" applyFont="1" applyFill="1" applyBorder="1" applyAlignment="1" applyProtection="1">
      <alignment horizontal="right" vertical="center"/>
      <protection locked="0"/>
    </xf>
    <xf numFmtId="3" fontId="6" fillId="3" borderId="5" xfId="0" applyNumberFormat="1" applyFont="1" applyFill="1" applyBorder="1" applyAlignment="1" applyProtection="1">
      <alignment horizontal="right" vertical="center"/>
      <protection locked="0"/>
    </xf>
    <xf numFmtId="3" fontId="6" fillId="0" borderId="6" xfId="0" applyNumberFormat="1" applyFont="1" applyBorder="1" applyAlignment="1" applyProtection="1">
      <alignment horizontal="right" vertical="center"/>
      <protection locked="0"/>
    </xf>
    <xf numFmtId="3" fontId="6" fillId="3" borderId="6" xfId="0" applyNumberFormat="1" applyFont="1" applyFill="1" applyBorder="1" applyAlignment="1" applyProtection="1">
      <alignment horizontal="right" vertical="center"/>
      <protection locked="0"/>
    </xf>
    <xf numFmtId="0" fontId="4" fillId="0" borderId="1" xfId="0" applyFont="1" applyBorder="1" applyAlignment="1" applyProtection="1">
      <alignment horizontal="left" wrapText="1"/>
      <protection locked="0"/>
    </xf>
    <xf numFmtId="0" fontId="4" fillId="0" borderId="7" xfId="0" applyFont="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3" fontId="4" fillId="0" borderId="7" xfId="0" applyNumberFormat="1" applyFont="1" applyFill="1" applyBorder="1" applyAlignment="1" applyProtection="1">
      <alignment horizontal="right" vertical="center"/>
      <protection locked="0"/>
    </xf>
  </cellXfs>
  <cellStyles count="2">
    <cellStyle name="Standard" xfId="0" builtinId="0"/>
    <cellStyle name="Standard 2" xfId="1" xr:uid="{568A285D-58C4-474B-967B-4AD38D8B0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CECONOMY">
  <a:themeElements>
    <a:clrScheme name="CECONOMY">
      <a:dk1>
        <a:srgbClr val="000000"/>
      </a:dk1>
      <a:lt1>
        <a:sysClr val="window" lastClr="FFFFFF"/>
      </a:lt1>
      <a:dk2>
        <a:srgbClr val="00A470"/>
      </a:dk2>
      <a:lt2>
        <a:srgbClr val="56BAA2"/>
      </a:lt2>
      <a:accent1>
        <a:srgbClr val="85BE57"/>
      </a:accent1>
      <a:accent2>
        <a:srgbClr val="1C9BD8"/>
      </a:accent2>
      <a:accent3>
        <a:srgbClr val="77C2D6"/>
      </a:accent3>
      <a:accent4>
        <a:srgbClr val="03719F"/>
      </a:accent4>
      <a:accent5>
        <a:srgbClr val="E30614"/>
      </a:accent5>
      <a:accent6>
        <a:srgbClr val="EC654A"/>
      </a:accent6>
      <a:hlink>
        <a:srgbClr val="C80D5D"/>
      </a:hlink>
      <a:folHlink>
        <a:srgbClr val="FF000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5002-EBA9-4489-B78A-4995762EA71B}">
  <dimension ref="A1:A3"/>
  <sheetViews>
    <sheetView showGridLines="0" tabSelected="1" zoomScale="130" zoomScaleNormal="130" workbookViewId="0"/>
  </sheetViews>
  <sheetFormatPr baseColWidth="10" defaultColWidth="11.44140625" defaultRowHeight="14.4" x14ac:dyDescent="0.3"/>
  <cols>
    <col min="1" max="1" width="70.109375" customWidth="1"/>
  </cols>
  <sheetData>
    <row r="1" spans="1:1" ht="224.4" x14ac:dyDescent="0.3">
      <c r="A1" s="60" t="s">
        <v>138</v>
      </c>
    </row>
    <row r="3" spans="1:1" x14ac:dyDescent="0.3">
      <c r="A3" s="61"/>
    </row>
  </sheetData>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81EE-0E82-4A56-B0CD-B38B40638A7C}">
  <sheetPr codeName="Tabelle1"/>
  <dimension ref="B3:J28"/>
  <sheetViews>
    <sheetView showGridLines="0" workbookViewId="0">
      <selection activeCell="D25" sqref="D25"/>
    </sheetView>
  </sheetViews>
  <sheetFormatPr baseColWidth="10" defaultColWidth="11.5546875" defaultRowHeight="13.8" x14ac:dyDescent="0.25"/>
  <cols>
    <col min="1" max="1" width="11.5546875" style="1"/>
    <col min="2" max="2" width="76.44140625" style="1" customWidth="1"/>
    <col min="3" max="3" width="13.33203125" style="1" bestFit="1" customWidth="1"/>
    <col min="4" max="16384" width="11.5546875" style="1"/>
  </cols>
  <sheetData>
    <row r="3" spans="2:10" ht="14.4" thickBot="1" x14ac:dyDescent="0.3">
      <c r="B3" s="2"/>
      <c r="C3" s="3"/>
      <c r="D3" s="4"/>
    </row>
    <row r="4" spans="2:10" ht="28.95" customHeight="1" x14ac:dyDescent="0.25">
      <c r="B4" s="69" t="s">
        <v>18</v>
      </c>
      <c r="C4" s="69"/>
      <c r="D4" s="69"/>
    </row>
    <row r="5" spans="2:10" ht="22.2" customHeight="1" thickBot="1" x14ac:dyDescent="0.3">
      <c r="B5" s="8" t="s">
        <v>19</v>
      </c>
      <c r="C5" s="3" t="s">
        <v>0</v>
      </c>
      <c r="D5" s="6" t="s">
        <v>1</v>
      </c>
    </row>
    <row r="6" spans="2:10" ht="18.600000000000001" customHeight="1" x14ac:dyDescent="0.25">
      <c r="B6" s="25" t="s">
        <v>2</v>
      </c>
      <c r="C6" s="26">
        <v>21768.225999999999</v>
      </c>
      <c r="D6" s="27">
        <v>22241.599999999999</v>
      </c>
      <c r="F6" s="13"/>
      <c r="G6" s="13"/>
      <c r="I6" s="13"/>
      <c r="J6" s="13"/>
    </row>
    <row r="7" spans="2:10" ht="18.600000000000001" customHeight="1" thickBot="1" x14ac:dyDescent="0.3">
      <c r="B7" s="28" t="s">
        <v>3</v>
      </c>
      <c r="C7" s="29">
        <v>-17960.722000000002</v>
      </c>
      <c r="D7" s="30">
        <v>-18303.208999999999</v>
      </c>
      <c r="F7" s="13"/>
      <c r="G7" s="13"/>
      <c r="I7" s="13"/>
      <c r="J7" s="13"/>
    </row>
    <row r="8" spans="2:10" ht="18.600000000000001" customHeight="1" thickBot="1" x14ac:dyDescent="0.3">
      <c r="B8" s="16" t="s">
        <v>4</v>
      </c>
      <c r="C8" s="17">
        <f>+C6+C7</f>
        <v>3807.5039999999972</v>
      </c>
      <c r="D8" s="18">
        <f>+D6+D7</f>
        <v>3938.3909999999996</v>
      </c>
      <c r="F8" s="13"/>
      <c r="G8" s="13"/>
      <c r="I8" s="13"/>
      <c r="J8" s="13"/>
    </row>
    <row r="9" spans="2:10" ht="18.600000000000001" customHeight="1" x14ac:dyDescent="0.25">
      <c r="B9" s="31" t="s">
        <v>5</v>
      </c>
      <c r="C9" s="19">
        <v>253.173</v>
      </c>
      <c r="D9" s="20">
        <v>251.821</v>
      </c>
      <c r="F9" s="13"/>
      <c r="G9" s="13"/>
      <c r="I9" s="13"/>
      <c r="J9" s="13"/>
    </row>
    <row r="10" spans="2:10" ht="18.600000000000001" customHeight="1" x14ac:dyDescent="0.25">
      <c r="B10" s="32" t="s">
        <v>6</v>
      </c>
      <c r="C10" s="21">
        <v>-3301.4360000000001</v>
      </c>
      <c r="D10" s="22">
        <v>-3341.2550000000001</v>
      </c>
      <c r="F10" s="13"/>
      <c r="G10" s="13"/>
      <c r="I10" s="13"/>
      <c r="J10" s="13"/>
    </row>
    <row r="11" spans="2:10" ht="18.600000000000001" customHeight="1" x14ac:dyDescent="0.25">
      <c r="B11" s="32" t="s">
        <v>7</v>
      </c>
      <c r="C11" s="21">
        <v>-612.78899999999999</v>
      </c>
      <c r="D11" s="22">
        <v>-646.67200000000003</v>
      </c>
      <c r="F11" s="13"/>
      <c r="G11" s="13"/>
      <c r="I11" s="13"/>
      <c r="J11" s="13"/>
    </row>
    <row r="12" spans="2:10" ht="18.600000000000001" customHeight="1" x14ac:dyDescent="0.25">
      <c r="B12" s="33" t="s">
        <v>8</v>
      </c>
      <c r="C12" s="23">
        <v>-6.2869999999999999</v>
      </c>
      <c r="D12" s="24">
        <v>-76.241</v>
      </c>
      <c r="F12" s="13"/>
      <c r="G12" s="13"/>
      <c r="I12" s="13"/>
      <c r="J12" s="13"/>
    </row>
    <row r="13" spans="2:10" ht="18.600000000000001" customHeight="1" x14ac:dyDescent="0.25">
      <c r="B13" s="32" t="s">
        <v>9</v>
      </c>
      <c r="C13" s="21">
        <v>-29.911999999999999</v>
      </c>
      <c r="D13" s="22">
        <v>-131.94999999999999</v>
      </c>
      <c r="F13" s="13"/>
      <c r="G13" s="13"/>
      <c r="I13" s="13"/>
      <c r="J13" s="13"/>
    </row>
    <row r="14" spans="2:10" ht="18.600000000000001" customHeight="1" thickBot="1" x14ac:dyDescent="0.3">
      <c r="B14" s="31" t="s">
        <v>10</v>
      </c>
      <c r="C14" s="19">
        <v>-4.8559999999999999</v>
      </c>
      <c r="D14" s="20">
        <v>-15.587</v>
      </c>
      <c r="F14" s="13"/>
      <c r="G14" s="13"/>
      <c r="I14" s="13"/>
      <c r="J14" s="13"/>
    </row>
    <row r="15" spans="2:10" ht="18.600000000000001" customHeight="1" thickBot="1" x14ac:dyDescent="0.3">
      <c r="B15" s="16" t="s">
        <v>20</v>
      </c>
      <c r="C15" s="17">
        <f>+SUM(C8:C14)</f>
        <v>105.39699999999681</v>
      </c>
      <c r="D15" s="18">
        <f>+SUM(D8:D14)</f>
        <v>-21.493000000000588</v>
      </c>
      <c r="F15" s="13"/>
      <c r="G15" s="13"/>
      <c r="I15" s="13"/>
      <c r="J15" s="13"/>
    </row>
    <row r="16" spans="2:10" ht="18.600000000000001" customHeight="1" x14ac:dyDescent="0.25">
      <c r="B16" s="32" t="s">
        <v>11</v>
      </c>
      <c r="C16" s="21">
        <v>13.037000000000001</v>
      </c>
      <c r="D16" s="22">
        <v>0.46899999999999997</v>
      </c>
      <c r="F16" s="13"/>
      <c r="G16" s="13"/>
      <c r="I16" s="13"/>
      <c r="J16" s="13"/>
    </row>
    <row r="17" spans="2:10" ht="18.600000000000001" customHeight="1" x14ac:dyDescent="0.25">
      <c r="B17" s="32" t="s">
        <v>12</v>
      </c>
      <c r="C17" s="21">
        <v>24.047000000000001</v>
      </c>
      <c r="D17" s="22">
        <v>64.174000000000007</v>
      </c>
      <c r="F17" s="13"/>
      <c r="G17" s="13"/>
      <c r="I17" s="13"/>
      <c r="J17" s="13"/>
    </row>
    <row r="18" spans="2:10" ht="18.600000000000001" customHeight="1" x14ac:dyDescent="0.25">
      <c r="B18" s="32" t="s">
        <v>13</v>
      </c>
      <c r="C18" s="21">
        <v>-71.048000000000002</v>
      </c>
      <c r="D18" s="22">
        <v>-155.23599999999999</v>
      </c>
      <c r="F18" s="13"/>
      <c r="G18" s="13"/>
      <c r="I18" s="13"/>
      <c r="J18" s="13"/>
    </row>
    <row r="19" spans="2:10" ht="18.600000000000001" customHeight="1" thickBot="1" x14ac:dyDescent="0.3">
      <c r="B19" s="32" t="s">
        <v>14</v>
      </c>
      <c r="C19" s="21">
        <v>-21.881</v>
      </c>
      <c r="D19" s="22">
        <v>69.739000000000004</v>
      </c>
      <c r="F19" s="13"/>
      <c r="G19" s="13"/>
      <c r="I19" s="13"/>
      <c r="J19" s="13"/>
    </row>
    <row r="20" spans="2:10" ht="18.600000000000001" customHeight="1" thickBot="1" x14ac:dyDescent="0.3">
      <c r="B20" s="16" t="s">
        <v>15</v>
      </c>
      <c r="C20" s="17">
        <f>+SUM(C16:C19)</f>
        <v>-55.844999999999999</v>
      </c>
      <c r="D20" s="18">
        <f>+SUM(D16:D19)</f>
        <v>-20.853999999999985</v>
      </c>
      <c r="F20" s="13"/>
      <c r="G20" s="13"/>
      <c r="I20" s="13"/>
      <c r="J20" s="13"/>
    </row>
    <row r="21" spans="2:10" ht="18.600000000000001" customHeight="1" thickBot="1" x14ac:dyDescent="0.3">
      <c r="B21" s="16" t="s">
        <v>21</v>
      </c>
      <c r="C21" s="17">
        <f>+C15+C20</f>
        <v>49.551999999996809</v>
      </c>
      <c r="D21" s="18">
        <f>+D15+D20</f>
        <v>-42.347000000000577</v>
      </c>
      <c r="F21" s="13"/>
      <c r="G21" s="13"/>
      <c r="I21" s="13"/>
      <c r="J21" s="13"/>
    </row>
    <row r="22" spans="2:10" ht="18.600000000000001" customHeight="1" thickBot="1" x14ac:dyDescent="0.3">
      <c r="B22" s="31" t="s">
        <v>16</v>
      </c>
      <c r="C22" s="19">
        <v>80.822000000000003</v>
      </c>
      <c r="D22" s="20">
        <v>5.3449999999999998</v>
      </c>
      <c r="F22" s="13"/>
      <c r="G22" s="13"/>
      <c r="I22" s="13"/>
      <c r="J22" s="13"/>
    </row>
    <row r="23" spans="2:10" ht="18.600000000000001" customHeight="1" thickBot="1" x14ac:dyDescent="0.3">
      <c r="B23" s="16" t="s">
        <v>17</v>
      </c>
      <c r="C23" s="17">
        <f>+C21+C22</f>
        <v>130.37399999999681</v>
      </c>
      <c r="D23" s="18">
        <f>+D21+D22</f>
        <v>-37.002000000000578</v>
      </c>
      <c r="F23" s="13"/>
      <c r="G23" s="13"/>
      <c r="I23" s="13"/>
      <c r="J23" s="13"/>
    </row>
    <row r="24" spans="2:10" ht="18.600000000000001" customHeight="1" x14ac:dyDescent="0.25">
      <c r="B24" s="34" t="s">
        <v>23</v>
      </c>
      <c r="C24" s="19">
        <v>4.1669999999999998</v>
      </c>
      <c r="D24" s="20">
        <v>1.7430000000000001</v>
      </c>
      <c r="I24" s="13"/>
      <c r="J24" s="13"/>
    </row>
    <row r="25" spans="2:10" ht="18.600000000000001" customHeight="1" thickBot="1" x14ac:dyDescent="0.3">
      <c r="B25" s="35" t="s">
        <v>24</v>
      </c>
      <c r="C25" s="21">
        <f>+C23-C24</f>
        <v>126.20699999999681</v>
      </c>
      <c r="D25" s="22">
        <f>+D23-D24</f>
        <v>-38.74500000000058</v>
      </c>
      <c r="I25" s="13"/>
      <c r="J25" s="13"/>
    </row>
    <row r="26" spans="2:10" ht="18.600000000000001" customHeight="1" thickBot="1" x14ac:dyDescent="0.3">
      <c r="B26" s="5" t="s">
        <v>25</v>
      </c>
      <c r="C26" s="36">
        <f>+C25/400.79988</f>
        <v>0.31488781882868033</v>
      </c>
      <c r="D26" s="37">
        <f>+D25/485.221084</f>
        <v>-7.9850198760119367E-2</v>
      </c>
    </row>
    <row r="27" spans="2:10" ht="18.600000000000001" customHeight="1" thickBot="1" x14ac:dyDescent="0.3">
      <c r="B27" s="5" t="s">
        <v>26</v>
      </c>
      <c r="C27" s="36">
        <f>+C25/400.79988</f>
        <v>0.31488781882868033</v>
      </c>
      <c r="D27" s="37">
        <f>+D25/485.221084</f>
        <v>-7.9850198760119367E-2</v>
      </c>
    </row>
    <row r="28" spans="2:10" ht="24" customHeight="1" x14ac:dyDescent="0.25">
      <c r="B28" s="7" t="s">
        <v>22</v>
      </c>
      <c r="C28" s="7"/>
      <c r="D28" s="7"/>
    </row>
  </sheetData>
  <mergeCells count="1">
    <mergeCell ref="B4:D4"/>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7E57-5156-4AC4-89BE-335C4FC5E6BA}">
  <dimension ref="B3:J57"/>
  <sheetViews>
    <sheetView showGridLines="0" topLeftCell="A16" workbookViewId="0"/>
  </sheetViews>
  <sheetFormatPr baseColWidth="10" defaultColWidth="11.44140625" defaultRowHeight="14.4" x14ac:dyDescent="0.3"/>
  <cols>
    <col min="2" max="2" width="91.33203125" customWidth="1"/>
    <col min="4" max="4" width="3.88671875" customWidth="1"/>
  </cols>
  <sheetData>
    <row r="3" spans="2:10" ht="15" thickBot="1" x14ac:dyDescent="0.35"/>
    <row r="4" spans="2:10" ht="28.95" customHeight="1" x14ac:dyDescent="0.3">
      <c r="B4" s="69" t="s">
        <v>94</v>
      </c>
      <c r="C4" s="69"/>
      <c r="D4" s="69"/>
      <c r="E4" s="69"/>
    </row>
    <row r="5" spans="2:10" ht="22.95" customHeight="1" thickBot="1" x14ac:dyDescent="0.35">
      <c r="B5" s="8" t="s">
        <v>19</v>
      </c>
      <c r="C5" s="3" t="s">
        <v>0</v>
      </c>
      <c r="D5" s="3"/>
      <c r="E5" s="6" t="s">
        <v>1</v>
      </c>
    </row>
    <row r="6" spans="2:10" ht="18.600000000000001" customHeight="1" x14ac:dyDescent="0.3">
      <c r="B6" s="46" t="s">
        <v>63</v>
      </c>
      <c r="C6" s="47">
        <v>105.396</v>
      </c>
      <c r="D6" s="48"/>
      <c r="E6" s="20">
        <v>-21.492999999999999</v>
      </c>
      <c r="G6" s="12"/>
      <c r="H6" s="12"/>
      <c r="I6" s="12"/>
      <c r="J6" s="12"/>
    </row>
    <row r="7" spans="2:10" ht="60.6" customHeight="1" x14ac:dyDescent="0.3">
      <c r="B7" s="35" t="s">
        <v>64</v>
      </c>
      <c r="C7" s="21">
        <v>761.08600000000001</v>
      </c>
      <c r="D7" s="49"/>
      <c r="E7" s="22">
        <v>834.89400000000001</v>
      </c>
      <c r="G7" s="12"/>
      <c r="H7" s="12"/>
      <c r="I7" s="12"/>
      <c r="J7" s="12"/>
    </row>
    <row r="8" spans="2:10" ht="18.600000000000001" customHeight="1" x14ac:dyDescent="0.3">
      <c r="B8" s="31" t="s">
        <v>65</v>
      </c>
      <c r="C8" s="19">
        <v>-35.826999999999998</v>
      </c>
      <c r="D8" s="50"/>
      <c r="E8" s="20">
        <v>-17.218</v>
      </c>
      <c r="G8" s="12"/>
      <c r="H8" s="12"/>
      <c r="I8" s="12"/>
      <c r="J8" s="12"/>
    </row>
    <row r="9" spans="2:10" ht="18.600000000000001" customHeight="1" x14ac:dyDescent="0.3">
      <c r="B9" s="31" t="s">
        <v>95</v>
      </c>
      <c r="C9" s="19">
        <v>-380.51400000000001</v>
      </c>
      <c r="D9" s="50">
        <v>3</v>
      </c>
      <c r="E9" s="20">
        <v>332.02300000000002</v>
      </c>
      <c r="G9" s="12"/>
      <c r="H9" s="12"/>
      <c r="I9" s="12"/>
      <c r="J9" s="12"/>
    </row>
    <row r="10" spans="2:10" ht="18.600000000000001" customHeight="1" x14ac:dyDescent="0.3">
      <c r="B10" s="32" t="s">
        <v>66</v>
      </c>
      <c r="C10" s="21">
        <v>-129.589</v>
      </c>
      <c r="D10" s="50">
        <v>3</v>
      </c>
      <c r="E10" s="22">
        <v>-108.80500000000001</v>
      </c>
      <c r="G10" s="12"/>
      <c r="H10" s="12"/>
      <c r="I10" s="12"/>
      <c r="J10" s="12"/>
    </row>
    <row r="11" spans="2:10" ht="18.600000000000001" customHeight="1" x14ac:dyDescent="0.3">
      <c r="B11" s="32" t="s">
        <v>67</v>
      </c>
      <c r="C11" s="21">
        <v>2.258</v>
      </c>
      <c r="D11" s="49"/>
      <c r="E11" s="22">
        <v>2.198</v>
      </c>
      <c r="G11" s="12"/>
      <c r="H11" s="12"/>
      <c r="I11" s="12"/>
      <c r="J11" s="12"/>
    </row>
    <row r="12" spans="2:10" ht="18.600000000000001" customHeight="1" x14ac:dyDescent="0.3">
      <c r="B12" s="33" t="s">
        <v>27</v>
      </c>
      <c r="C12" s="23">
        <v>-130.839</v>
      </c>
      <c r="D12" s="50">
        <v>3</v>
      </c>
      <c r="E12" s="24">
        <v>42.414000000000001</v>
      </c>
      <c r="G12" s="12"/>
      <c r="H12" s="12"/>
      <c r="I12" s="12"/>
      <c r="J12" s="12"/>
    </row>
    <row r="13" spans="2:10" ht="18.600000000000001" customHeight="1" thickBot="1" x14ac:dyDescent="0.35">
      <c r="B13" s="32" t="s">
        <v>68</v>
      </c>
      <c r="C13" s="21">
        <v>-64.899000000000001</v>
      </c>
      <c r="D13" s="51">
        <v>3</v>
      </c>
      <c r="E13" s="22">
        <v>-59.945</v>
      </c>
      <c r="G13" s="12"/>
      <c r="H13" s="12"/>
      <c r="I13" s="12"/>
      <c r="J13" s="12"/>
    </row>
    <row r="14" spans="2:10" ht="18.600000000000001" customHeight="1" thickBot="1" x14ac:dyDescent="0.35">
      <c r="B14" s="16" t="s">
        <v>69</v>
      </c>
      <c r="C14" s="17">
        <f>+SUM(C6:C13)</f>
        <v>127.07199999999995</v>
      </c>
      <c r="D14" s="52">
        <v>3</v>
      </c>
      <c r="E14" s="18">
        <f>+SUM(E6:E13)</f>
        <v>1004.0680000000001</v>
      </c>
      <c r="F14" s="1"/>
      <c r="G14" s="12"/>
      <c r="H14" s="12"/>
      <c r="I14" s="12"/>
      <c r="J14" s="12"/>
    </row>
    <row r="15" spans="2:10" ht="18.600000000000001" customHeight="1" x14ac:dyDescent="0.3">
      <c r="B15" s="46" t="s">
        <v>70</v>
      </c>
      <c r="C15" s="21">
        <v>-205.78299999999999</v>
      </c>
      <c r="D15" s="49"/>
      <c r="E15" s="22">
        <v>-176.24700000000001</v>
      </c>
      <c r="G15" s="12"/>
      <c r="H15" s="12"/>
      <c r="I15" s="12"/>
      <c r="J15" s="12"/>
    </row>
    <row r="16" spans="2:10" ht="18.600000000000001" customHeight="1" x14ac:dyDescent="0.3">
      <c r="B16" s="32" t="s">
        <v>71</v>
      </c>
      <c r="C16" s="21">
        <v>-48.198</v>
      </c>
      <c r="D16" s="49"/>
      <c r="E16" s="22">
        <v>-81.302999999999997</v>
      </c>
      <c r="G16" s="12"/>
      <c r="H16" s="12"/>
      <c r="I16" s="12"/>
      <c r="J16" s="12"/>
    </row>
    <row r="17" spans="2:10" ht="18.600000000000001" customHeight="1" x14ac:dyDescent="0.3">
      <c r="B17" s="32" t="s">
        <v>72</v>
      </c>
      <c r="C17" s="21">
        <v>-0.90700000000000003</v>
      </c>
      <c r="D17" s="49"/>
      <c r="E17" s="22">
        <v>-56.569000000000003</v>
      </c>
      <c r="G17" s="12"/>
      <c r="H17" s="12"/>
      <c r="I17" s="12"/>
      <c r="J17" s="12"/>
    </row>
    <row r="18" spans="2:10" ht="18.600000000000001" customHeight="1" x14ac:dyDescent="0.3">
      <c r="B18" s="32" t="s">
        <v>73</v>
      </c>
      <c r="C18" s="21">
        <v>39.984000000000002</v>
      </c>
      <c r="D18" s="49"/>
      <c r="E18" s="22">
        <v>29.234999999999999</v>
      </c>
      <c r="G18" s="12"/>
      <c r="H18" s="12"/>
      <c r="I18" s="12"/>
      <c r="J18" s="12"/>
    </row>
    <row r="19" spans="2:10" ht="18.600000000000001" customHeight="1" x14ac:dyDescent="0.3">
      <c r="B19" s="32" t="s">
        <v>102</v>
      </c>
      <c r="C19" s="21">
        <v>150.00899999999999</v>
      </c>
      <c r="D19" s="49">
        <v>4</v>
      </c>
      <c r="E19" s="22">
        <v>1.7000000000000001E-2</v>
      </c>
      <c r="G19" s="12"/>
      <c r="H19" s="12"/>
      <c r="I19" s="12"/>
      <c r="J19" s="12"/>
    </row>
    <row r="20" spans="2:10" ht="18.600000000000001" customHeight="1" x14ac:dyDescent="0.3">
      <c r="B20" s="32" t="s">
        <v>74</v>
      </c>
      <c r="C20" s="21">
        <v>16.725999999999999</v>
      </c>
      <c r="D20" s="49">
        <v>5</v>
      </c>
      <c r="E20" s="22">
        <v>48.247</v>
      </c>
      <c r="G20" s="12"/>
      <c r="H20" s="12"/>
      <c r="I20" s="12"/>
      <c r="J20" s="12"/>
    </row>
    <row r="21" spans="2:10" ht="18.600000000000001" customHeight="1" thickBot="1" x14ac:dyDescent="0.35">
      <c r="B21" s="32" t="s">
        <v>75</v>
      </c>
      <c r="C21" s="21">
        <v>12.901999999999999</v>
      </c>
      <c r="D21" s="51">
        <v>6</v>
      </c>
      <c r="E21" s="22">
        <v>0.60399999999999998</v>
      </c>
      <c r="G21" s="12"/>
      <c r="H21" s="12"/>
      <c r="I21" s="12"/>
      <c r="J21" s="12"/>
    </row>
    <row r="22" spans="2:10" ht="18.600000000000001" customHeight="1" thickBot="1" x14ac:dyDescent="0.35">
      <c r="B22" s="16" t="s">
        <v>76</v>
      </c>
      <c r="C22" s="17">
        <f>+SUM(C15:C21)</f>
        <v>-35.26700000000001</v>
      </c>
      <c r="D22" s="52" t="s">
        <v>91</v>
      </c>
      <c r="E22" s="18">
        <f>+SUM(E15:E21)</f>
        <v>-236.01599999999999</v>
      </c>
      <c r="F22" s="1"/>
      <c r="G22" s="12"/>
      <c r="H22" s="12"/>
      <c r="I22" s="12"/>
      <c r="J22" s="12"/>
    </row>
    <row r="23" spans="2:10" ht="18.600000000000001" customHeight="1" x14ac:dyDescent="0.3">
      <c r="B23" s="46" t="s">
        <v>96</v>
      </c>
      <c r="C23" s="21">
        <v>-104.041</v>
      </c>
      <c r="D23" s="49"/>
      <c r="E23" s="22">
        <v>-3.306</v>
      </c>
      <c r="G23" s="12"/>
      <c r="H23" s="12"/>
      <c r="I23" s="12"/>
      <c r="J23" s="12"/>
    </row>
    <row r="24" spans="2:10" ht="18.600000000000001" customHeight="1" x14ac:dyDescent="0.3">
      <c r="B24" s="62" t="s">
        <v>77</v>
      </c>
      <c r="C24" s="21" t="s">
        <v>137</v>
      </c>
      <c r="D24" s="49"/>
      <c r="E24" s="22">
        <v>0</v>
      </c>
      <c r="G24" s="12"/>
      <c r="H24" s="12"/>
      <c r="I24" s="12"/>
      <c r="J24" s="12"/>
    </row>
    <row r="25" spans="2:10" ht="18.600000000000001" customHeight="1" x14ac:dyDescent="0.3">
      <c r="B25" s="32" t="s">
        <v>97</v>
      </c>
      <c r="C25" s="21">
        <v>-132.40299999999999</v>
      </c>
      <c r="D25" s="49"/>
      <c r="E25" s="22">
        <v>0</v>
      </c>
      <c r="G25" s="12"/>
      <c r="H25" s="12"/>
      <c r="I25" s="12"/>
      <c r="J25" s="12"/>
    </row>
    <row r="26" spans="2:10" ht="18.600000000000001" customHeight="1" x14ac:dyDescent="0.3">
      <c r="B26" s="32" t="s">
        <v>98</v>
      </c>
      <c r="C26" s="21">
        <v>-25.643000000000001</v>
      </c>
      <c r="D26" s="49"/>
      <c r="E26" s="22">
        <v>-1.272</v>
      </c>
      <c r="G26" s="12"/>
      <c r="H26" s="12"/>
      <c r="I26" s="12"/>
      <c r="J26" s="12"/>
    </row>
    <row r="27" spans="2:10" ht="18.600000000000001" customHeight="1" x14ac:dyDescent="0.3">
      <c r="B27" s="32" t="s">
        <v>78</v>
      </c>
      <c r="C27" s="21">
        <v>415.26400000000001</v>
      </c>
      <c r="D27" s="49" t="s">
        <v>92</v>
      </c>
      <c r="E27" s="22">
        <v>247.5</v>
      </c>
      <c r="G27" s="12"/>
      <c r="H27" s="12"/>
      <c r="I27" s="12"/>
      <c r="J27" s="12"/>
    </row>
    <row r="28" spans="2:10" ht="18.600000000000001" customHeight="1" x14ac:dyDescent="0.3">
      <c r="B28" s="32" t="s">
        <v>79</v>
      </c>
      <c r="C28" s="21">
        <v>-495.86900000000003</v>
      </c>
      <c r="D28" s="49">
        <v>3</v>
      </c>
      <c r="E28" s="22">
        <v>-489.40899999999999</v>
      </c>
      <c r="G28" s="12"/>
      <c r="H28" s="12"/>
      <c r="I28" s="12"/>
      <c r="J28" s="12"/>
    </row>
    <row r="29" spans="2:10" ht="18.600000000000001" customHeight="1" x14ac:dyDescent="0.3">
      <c r="B29" s="32" t="s">
        <v>80</v>
      </c>
      <c r="C29" s="21">
        <v>-514</v>
      </c>
      <c r="D29" s="49" t="s">
        <v>93</v>
      </c>
      <c r="E29" s="22">
        <v>-252.5</v>
      </c>
      <c r="G29" s="12"/>
      <c r="H29" s="12"/>
      <c r="I29" s="12"/>
      <c r="J29" s="12"/>
    </row>
    <row r="30" spans="2:10" ht="18.600000000000001" customHeight="1" x14ac:dyDescent="0.3">
      <c r="B30" s="32" t="s">
        <v>81</v>
      </c>
      <c r="C30" s="21">
        <v>10.345000000000001</v>
      </c>
      <c r="D30" s="49">
        <v>8</v>
      </c>
      <c r="E30" s="22">
        <v>-2.512</v>
      </c>
      <c r="G30" s="12"/>
      <c r="H30" s="12"/>
      <c r="I30" s="12"/>
      <c r="J30" s="12"/>
    </row>
    <row r="31" spans="2:10" ht="18.600000000000001" customHeight="1" x14ac:dyDescent="0.3">
      <c r="B31" s="32" t="s">
        <v>82</v>
      </c>
      <c r="C31" s="21">
        <v>-74.489999999999995</v>
      </c>
      <c r="D31" s="49"/>
      <c r="E31" s="22">
        <v>-128.58699999999999</v>
      </c>
      <c r="G31" s="12"/>
      <c r="H31" s="12"/>
      <c r="I31" s="12"/>
      <c r="J31" s="12"/>
    </row>
    <row r="32" spans="2:10" ht="18.600000000000001" customHeight="1" thickBot="1" x14ac:dyDescent="0.35">
      <c r="B32" s="32" t="s">
        <v>83</v>
      </c>
      <c r="C32" s="21">
        <v>-11.393000000000001</v>
      </c>
      <c r="D32" s="49">
        <v>6</v>
      </c>
      <c r="E32" s="22">
        <v>-18.797000000000001</v>
      </c>
      <c r="I32" s="12"/>
      <c r="J32" s="12"/>
    </row>
    <row r="33" spans="2:10" ht="18.600000000000001" customHeight="1" thickBot="1" x14ac:dyDescent="0.35">
      <c r="B33" s="16" t="s">
        <v>84</v>
      </c>
      <c r="C33" s="17">
        <f>+SUM(C25:C32)+C23</f>
        <v>-932.23</v>
      </c>
      <c r="D33" s="52" t="s">
        <v>103</v>
      </c>
      <c r="E33" s="18">
        <f>+SUM(E25:E32)+E23</f>
        <v>-648.88300000000004</v>
      </c>
      <c r="F33" s="1"/>
      <c r="I33" s="12"/>
      <c r="J33" s="12"/>
    </row>
    <row r="34" spans="2:10" ht="18.600000000000001" customHeight="1" thickBot="1" x14ac:dyDescent="0.35">
      <c r="B34" s="46" t="s">
        <v>85</v>
      </c>
      <c r="C34" s="21">
        <v>16.423999999999999</v>
      </c>
      <c r="D34" s="49">
        <v>3</v>
      </c>
      <c r="E34" s="22">
        <v>12.256</v>
      </c>
      <c r="I34" s="12"/>
      <c r="J34" s="12"/>
    </row>
    <row r="35" spans="2:10" ht="18.600000000000001" customHeight="1" thickBot="1" x14ac:dyDescent="0.35">
      <c r="B35" s="16" t="s">
        <v>86</v>
      </c>
      <c r="C35" s="17">
        <f>+C14+C22+C33+C34</f>
        <v>-824.00100000000009</v>
      </c>
      <c r="D35" s="52">
        <v>3</v>
      </c>
      <c r="E35" s="18">
        <f>+E14+E22+E33+E34</f>
        <v>131.4250000000001</v>
      </c>
      <c r="F35" s="1"/>
      <c r="I35" s="12"/>
      <c r="J35" s="12"/>
    </row>
    <row r="36" spans="2:10" ht="18.600000000000001" customHeight="1" thickBot="1" x14ac:dyDescent="0.35">
      <c r="B36" s="46" t="s">
        <v>87</v>
      </c>
      <c r="C36" s="21">
        <v>-37.393999999999998</v>
      </c>
      <c r="D36" s="49">
        <v>3</v>
      </c>
      <c r="E36" s="22">
        <v>-51.137999999999998</v>
      </c>
      <c r="I36" s="12"/>
      <c r="J36" s="12"/>
    </row>
    <row r="37" spans="2:10" ht="18.600000000000001" customHeight="1" thickBot="1" x14ac:dyDescent="0.35">
      <c r="B37" s="16" t="s">
        <v>88</v>
      </c>
      <c r="C37" s="17">
        <f>+C35+C36</f>
        <v>-861.3950000000001</v>
      </c>
      <c r="D37" s="52">
        <v>3</v>
      </c>
      <c r="E37" s="18">
        <f>+E35+E36</f>
        <v>80.287000000000091</v>
      </c>
      <c r="F37" s="1"/>
      <c r="I37" s="12"/>
      <c r="J37" s="12"/>
    </row>
    <row r="38" spans="2:10" ht="18.600000000000001" customHeight="1" x14ac:dyDescent="0.3">
      <c r="B38" s="46" t="s">
        <v>89</v>
      </c>
      <c r="C38" s="21">
        <v>1630.06</v>
      </c>
      <c r="D38" s="49">
        <v>3</v>
      </c>
      <c r="E38" s="22">
        <v>816.36</v>
      </c>
      <c r="I38" s="12"/>
      <c r="J38" s="12"/>
    </row>
    <row r="39" spans="2:10" ht="18.600000000000001" customHeight="1" thickBot="1" x14ac:dyDescent="0.35">
      <c r="B39" s="32" t="s">
        <v>90</v>
      </c>
      <c r="C39" s="21">
        <v>48.473999999999997</v>
      </c>
      <c r="D39" s="49">
        <v>3</v>
      </c>
      <c r="E39" s="22">
        <v>47.689</v>
      </c>
      <c r="I39" s="12"/>
      <c r="J39" s="12"/>
    </row>
    <row r="40" spans="2:10" ht="18.600000000000001" customHeight="1" thickBot="1" x14ac:dyDescent="0.35">
      <c r="B40" s="16" t="s">
        <v>99</v>
      </c>
      <c r="C40" s="17">
        <f>+C38-C39</f>
        <v>1581.586</v>
      </c>
      <c r="D40" s="52"/>
      <c r="E40" s="18">
        <f>+E38-E39</f>
        <v>768.67100000000005</v>
      </c>
      <c r="F40" s="1"/>
      <c r="I40" s="12"/>
      <c r="J40" s="12"/>
    </row>
    <row r="41" spans="2:10" ht="18.600000000000001" customHeight="1" thickBot="1" x14ac:dyDescent="0.35">
      <c r="B41" s="46" t="s">
        <v>100</v>
      </c>
      <c r="C41" s="21">
        <v>768.67</v>
      </c>
      <c r="D41" s="21"/>
      <c r="E41" s="22">
        <v>896.65</v>
      </c>
      <c r="I41" s="12"/>
      <c r="J41" s="12"/>
    </row>
    <row r="42" spans="2:10" ht="18.600000000000001" customHeight="1" thickBot="1" x14ac:dyDescent="0.35">
      <c r="B42" s="16" t="s">
        <v>101</v>
      </c>
      <c r="C42" s="17">
        <f>+C41</f>
        <v>768.67</v>
      </c>
      <c r="D42" s="52"/>
      <c r="E42" s="18">
        <f>+E41</f>
        <v>896.65</v>
      </c>
      <c r="I42" s="12"/>
      <c r="J42" s="12"/>
    </row>
    <row r="43" spans="2:10" ht="18.600000000000001" customHeight="1" x14ac:dyDescent="0.3"/>
    <row r="44" spans="2:10" ht="15" customHeight="1" x14ac:dyDescent="0.3">
      <c r="B44" s="14" t="s">
        <v>134</v>
      </c>
    </row>
    <row r="45" spans="2:10" ht="15" customHeight="1" x14ac:dyDescent="0.3">
      <c r="B45" s="14" t="s">
        <v>104</v>
      </c>
    </row>
    <row r="46" spans="2:10" ht="24" customHeight="1" x14ac:dyDescent="0.3">
      <c r="B46" s="15" t="s">
        <v>105</v>
      </c>
    </row>
    <row r="47" spans="2:10" ht="15" customHeight="1" x14ac:dyDescent="0.3">
      <c r="B47" s="14" t="s">
        <v>133</v>
      </c>
    </row>
    <row r="48" spans="2:10" ht="15" customHeight="1" x14ac:dyDescent="0.3">
      <c r="B48" s="14" t="s">
        <v>106</v>
      </c>
    </row>
    <row r="49" spans="2:2" ht="15" customHeight="1" x14ac:dyDescent="0.3">
      <c r="B49" s="14" t="s">
        <v>107</v>
      </c>
    </row>
    <row r="50" spans="2:2" ht="15" customHeight="1" x14ac:dyDescent="0.3">
      <c r="B50" s="14" t="s">
        <v>135</v>
      </c>
    </row>
    <row r="51" spans="2:2" ht="15" customHeight="1" x14ac:dyDescent="0.3">
      <c r="B51" s="14" t="s">
        <v>136</v>
      </c>
    </row>
    <row r="52" spans="2:2" ht="18.600000000000001" customHeight="1" x14ac:dyDescent="0.3"/>
    <row r="53" spans="2:2" ht="18.600000000000001" customHeight="1" x14ac:dyDescent="0.3"/>
    <row r="54" spans="2:2" ht="18.600000000000001" customHeight="1" x14ac:dyDescent="0.3"/>
    <row r="55" spans="2:2" ht="18.600000000000001" customHeight="1" x14ac:dyDescent="0.3"/>
    <row r="56" spans="2:2" ht="18.600000000000001" customHeight="1" x14ac:dyDescent="0.3"/>
    <row r="57" spans="2:2" ht="18.600000000000001" customHeight="1" x14ac:dyDescent="0.3"/>
  </sheetData>
  <mergeCells count="1">
    <mergeCell ref="B4:E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4C1F-4F96-4262-96DF-E49DE5EEE8F2}">
  <dimension ref="B3:J48"/>
  <sheetViews>
    <sheetView showGridLines="0" topLeftCell="A10" workbookViewId="0"/>
  </sheetViews>
  <sheetFormatPr baseColWidth="10" defaultColWidth="11.44140625" defaultRowHeight="14.4" x14ac:dyDescent="0.3"/>
  <cols>
    <col min="2" max="2" width="52.6640625" customWidth="1"/>
  </cols>
  <sheetData>
    <row r="3" spans="2:10" ht="15" thickBot="1" x14ac:dyDescent="0.35"/>
    <row r="4" spans="2:10" ht="28.2" customHeight="1" x14ac:dyDescent="0.3">
      <c r="B4" s="69" t="s">
        <v>45</v>
      </c>
      <c r="C4" s="69"/>
      <c r="D4" s="69"/>
    </row>
    <row r="5" spans="2:10" ht="22.95" customHeight="1" thickBot="1" x14ac:dyDescent="0.35">
      <c r="B5" s="9" t="s">
        <v>19</v>
      </c>
      <c r="C5" s="10">
        <v>44834</v>
      </c>
      <c r="D5" s="11">
        <v>45199</v>
      </c>
    </row>
    <row r="6" spans="2:10" ht="18.600000000000001" customHeight="1" thickBot="1" x14ac:dyDescent="0.35">
      <c r="B6" s="16" t="s">
        <v>29</v>
      </c>
      <c r="C6" s="17">
        <f>+SUM(C7:C15)</f>
        <v>3864.89</v>
      </c>
      <c r="D6" s="18">
        <f>+SUM(D7:D15)</f>
        <v>3659.85</v>
      </c>
      <c r="E6" s="1"/>
      <c r="F6" s="12"/>
      <c r="I6" s="12"/>
      <c r="J6" s="12"/>
    </row>
    <row r="7" spans="2:10" ht="18.600000000000001" customHeight="1" x14ac:dyDescent="0.3">
      <c r="B7" s="38" t="s">
        <v>30</v>
      </c>
      <c r="C7" s="21">
        <v>523.52</v>
      </c>
      <c r="D7" s="39">
        <v>523.52</v>
      </c>
      <c r="F7" s="12"/>
      <c r="I7" s="12"/>
      <c r="J7" s="12"/>
    </row>
    <row r="8" spans="2:10" ht="18.600000000000001" customHeight="1" x14ac:dyDescent="0.3">
      <c r="B8" s="38" t="s">
        <v>31</v>
      </c>
      <c r="C8" s="21">
        <v>152.18</v>
      </c>
      <c r="D8" s="40">
        <v>165.34</v>
      </c>
      <c r="F8" s="12"/>
      <c r="I8" s="12"/>
      <c r="J8" s="12"/>
    </row>
    <row r="9" spans="2:10" ht="18.600000000000001" customHeight="1" x14ac:dyDescent="0.3">
      <c r="B9" s="38" t="s">
        <v>32</v>
      </c>
      <c r="C9" s="21">
        <v>541.17999999999995</v>
      </c>
      <c r="D9" s="40">
        <v>541.16</v>
      </c>
      <c r="F9" s="12"/>
      <c r="I9" s="12"/>
      <c r="J9" s="12"/>
    </row>
    <row r="10" spans="2:10" ht="18.600000000000001" customHeight="1" x14ac:dyDescent="0.3">
      <c r="B10" s="38" t="s">
        <v>33</v>
      </c>
      <c r="C10" s="21">
        <v>1835.1</v>
      </c>
      <c r="D10" s="40">
        <v>1676.32</v>
      </c>
      <c r="F10" s="12"/>
      <c r="I10" s="12"/>
      <c r="J10" s="12"/>
    </row>
    <row r="11" spans="2:10" ht="18.600000000000001" customHeight="1" x14ac:dyDescent="0.3">
      <c r="B11" s="38" t="s">
        <v>34</v>
      </c>
      <c r="C11" s="21">
        <v>115.31</v>
      </c>
      <c r="D11" s="40">
        <v>122.52</v>
      </c>
      <c r="F11" s="12"/>
      <c r="I11" s="12"/>
      <c r="J11" s="12"/>
    </row>
    <row r="12" spans="2:10" ht="18.600000000000001" customHeight="1" x14ac:dyDescent="0.3">
      <c r="B12" s="38" t="s">
        <v>35</v>
      </c>
      <c r="C12" s="21">
        <v>387.73</v>
      </c>
      <c r="D12" s="40">
        <v>257.41000000000003</v>
      </c>
      <c r="F12" s="12"/>
      <c r="I12" s="12"/>
      <c r="J12" s="12"/>
    </row>
    <row r="13" spans="2:10" ht="18.600000000000001" customHeight="1" x14ac:dyDescent="0.3">
      <c r="B13" s="38" t="s">
        <v>36</v>
      </c>
      <c r="C13" s="21">
        <v>2.37</v>
      </c>
      <c r="D13" s="40">
        <v>2.17</v>
      </c>
      <c r="F13" s="12"/>
      <c r="I13" s="12"/>
      <c r="J13" s="12"/>
    </row>
    <row r="14" spans="2:10" ht="18.600000000000001" customHeight="1" x14ac:dyDescent="0.3">
      <c r="B14" s="38" t="s">
        <v>37</v>
      </c>
      <c r="C14" s="23">
        <v>5.3</v>
      </c>
      <c r="D14" s="41">
        <v>2.96</v>
      </c>
      <c r="F14" s="12"/>
      <c r="I14" s="12"/>
      <c r="J14" s="12"/>
    </row>
    <row r="15" spans="2:10" ht="18.600000000000001" customHeight="1" thickBot="1" x14ac:dyDescent="0.35">
      <c r="B15" s="38" t="s">
        <v>38</v>
      </c>
      <c r="C15" s="23">
        <v>302.2</v>
      </c>
      <c r="D15" s="41">
        <v>368.45</v>
      </c>
      <c r="F15" s="12"/>
      <c r="I15" s="12"/>
      <c r="J15" s="12"/>
    </row>
    <row r="16" spans="2:10" ht="18.600000000000001" customHeight="1" thickBot="1" x14ac:dyDescent="0.35">
      <c r="B16" s="16" t="s">
        <v>39</v>
      </c>
      <c r="C16" s="17">
        <f>+SUM(C17:C23)</f>
        <v>6133.5700000000006</v>
      </c>
      <c r="D16" s="18">
        <f>+SUM(D17:D23)</f>
        <v>5975.3099999999995</v>
      </c>
      <c r="E16" s="1"/>
      <c r="F16" s="12"/>
      <c r="I16" s="12"/>
      <c r="J16" s="12"/>
    </row>
    <row r="17" spans="2:10" ht="18.600000000000001" customHeight="1" x14ac:dyDescent="0.3">
      <c r="B17" s="38" t="s">
        <v>40</v>
      </c>
      <c r="C17" s="19">
        <v>3176.31</v>
      </c>
      <c r="D17" s="39">
        <v>2918.08</v>
      </c>
      <c r="F17" s="12"/>
      <c r="I17" s="12"/>
      <c r="J17" s="12"/>
    </row>
    <row r="18" spans="2:10" ht="18.600000000000001" customHeight="1" x14ac:dyDescent="0.3">
      <c r="B18" s="42" t="s">
        <v>41</v>
      </c>
      <c r="C18" s="21">
        <v>439.65</v>
      </c>
      <c r="D18" s="40">
        <v>490.2</v>
      </c>
      <c r="F18" s="12"/>
      <c r="I18" s="12"/>
      <c r="J18" s="12"/>
    </row>
    <row r="19" spans="2:10" ht="18.600000000000001" customHeight="1" x14ac:dyDescent="0.3">
      <c r="B19" s="38" t="s">
        <v>42</v>
      </c>
      <c r="C19" s="21">
        <v>1296.3900000000001</v>
      </c>
      <c r="D19" s="40">
        <v>1207.3</v>
      </c>
      <c r="F19" s="12"/>
      <c r="I19" s="12"/>
      <c r="J19" s="12"/>
    </row>
    <row r="20" spans="2:10" ht="18.600000000000001" customHeight="1" x14ac:dyDescent="0.3">
      <c r="B20" s="38" t="s">
        <v>36</v>
      </c>
      <c r="C20" s="21">
        <v>142.11000000000001</v>
      </c>
      <c r="D20" s="40">
        <v>123.03</v>
      </c>
      <c r="F20" s="12"/>
      <c r="I20" s="12"/>
      <c r="J20" s="12"/>
    </row>
    <row r="21" spans="2:10" ht="18.600000000000001" customHeight="1" x14ac:dyDescent="0.3">
      <c r="B21" s="38" t="s">
        <v>37</v>
      </c>
      <c r="C21" s="21">
        <v>163.31</v>
      </c>
      <c r="D21" s="40">
        <v>163.35</v>
      </c>
      <c r="F21" s="12"/>
      <c r="I21" s="12"/>
      <c r="J21" s="12"/>
    </row>
    <row r="22" spans="2:10" ht="18.600000000000001" customHeight="1" x14ac:dyDescent="0.3">
      <c r="B22" s="38" t="s">
        <v>43</v>
      </c>
      <c r="C22" s="21">
        <v>147.13</v>
      </c>
      <c r="D22" s="40">
        <v>176.7</v>
      </c>
      <c r="F22" s="12"/>
      <c r="I22" s="12"/>
      <c r="J22" s="12"/>
    </row>
    <row r="23" spans="2:10" ht="18.600000000000001" customHeight="1" thickBot="1" x14ac:dyDescent="0.35">
      <c r="B23" s="38" t="s">
        <v>44</v>
      </c>
      <c r="C23" s="23">
        <v>768.67</v>
      </c>
      <c r="D23" s="43">
        <v>896.65</v>
      </c>
      <c r="F23" s="12"/>
      <c r="I23" s="12"/>
      <c r="J23" s="12"/>
    </row>
    <row r="24" spans="2:10" ht="18.600000000000001" customHeight="1" thickBot="1" x14ac:dyDescent="0.35">
      <c r="B24" s="44"/>
      <c r="C24" s="17">
        <f>+C6+C16</f>
        <v>9998.4600000000009</v>
      </c>
      <c r="D24" s="45">
        <f>+D6+D16</f>
        <v>9635.16</v>
      </c>
      <c r="E24" s="1"/>
      <c r="I24" s="12"/>
      <c r="J24" s="12"/>
    </row>
    <row r="25" spans="2:10" ht="19.2" customHeight="1" x14ac:dyDescent="0.3"/>
    <row r="26" spans="2:10" ht="19.2" customHeight="1" thickBot="1" x14ac:dyDescent="0.35"/>
    <row r="27" spans="2:10" ht="28.2" customHeight="1" x14ac:dyDescent="0.3">
      <c r="B27" s="69" t="s">
        <v>46</v>
      </c>
      <c r="C27" s="69"/>
      <c r="D27" s="69"/>
    </row>
    <row r="28" spans="2:10" ht="19.2" customHeight="1" thickBot="1" x14ac:dyDescent="0.35">
      <c r="B28" s="9" t="s">
        <v>19</v>
      </c>
      <c r="C28" s="10">
        <v>44834</v>
      </c>
      <c r="D28" s="11">
        <v>45199</v>
      </c>
    </row>
    <row r="29" spans="2:10" ht="18.600000000000001" customHeight="1" thickBot="1" x14ac:dyDescent="0.35">
      <c r="B29" s="16" t="s">
        <v>47</v>
      </c>
      <c r="C29" s="17">
        <f>+SUM(C30:C33)</f>
        <v>592.28</v>
      </c>
      <c r="D29" s="18">
        <f>+SUM(D30:D33)</f>
        <v>465.38000000000011</v>
      </c>
      <c r="E29" s="1"/>
    </row>
    <row r="30" spans="2:10" ht="18.600000000000001" customHeight="1" x14ac:dyDescent="0.3">
      <c r="B30" s="38" t="s">
        <v>48</v>
      </c>
      <c r="C30" s="21">
        <v>1240.45</v>
      </c>
      <c r="D30" s="39">
        <v>1240.45</v>
      </c>
    </row>
    <row r="31" spans="2:10" ht="18.600000000000001" customHeight="1" x14ac:dyDescent="0.3">
      <c r="B31" s="38" t="s">
        <v>49</v>
      </c>
      <c r="C31" s="21">
        <v>388.57</v>
      </c>
      <c r="D31" s="40">
        <v>388.57</v>
      </c>
    </row>
    <row r="32" spans="2:10" ht="18.600000000000001" customHeight="1" x14ac:dyDescent="0.3">
      <c r="B32" s="38" t="s">
        <v>50</v>
      </c>
      <c r="C32" s="21">
        <v>-1038.55</v>
      </c>
      <c r="D32" s="40">
        <v>-1165.8599999999999</v>
      </c>
    </row>
    <row r="33" spans="2:5" ht="18.600000000000001" customHeight="1" thickBot="1" x14ac:dyDescent="0.35">
      <c r="B33" s="38" t="s">
        <v>51</v>
      </c>
      <c r="C33" s="21">
        <v>1.81</v>
      </c>
      <c r="D33" s="40">
        <v>2.2200000000000002</v>
      </c>
    </row>
    <row r="34" spans="2:5" ht="18.600000000000001" customHeight="1" thickBot="1" x14ac:dyDescent="0.35">
      <c r="B34" s="16" t="s">
        <v>52</v>
      </c>
      <c r="C34" s="17">
        <f>+SUM(C35:C40)</f>
        <v>2641.6200000000003</v>
      </c>
      <c r="D34" s="18">
        <f>+SUM(D35:D40)</f>
        <v>2487.1999999999998</v>
      </c>
      <c r="E34" s="1"/>
    </row>
    <row r="35" spans="2:5" ht="18.600000000000001" customHeight="1" x14ac:dyDescent="0.3">
      <c r="B35" s="38" t="s">
        <v>53</v>
      </c>
      <c r="C35" s="21">
        <v>332.2</v>
      </c>
      <c r="D35" s="40">
        <v>315.74</v>
      </c>
    </row>
    <row r="36" spans="2:5" ht="18.600000000000001" customHeight="1" x14ac:dyDescent="0.3">
      <c r="B36" s="38" t="s">
        <v>54</v>
      </c>
      <c r="C36" s="21">
        <v>42.95</v>
      </c>
      <c r="D36" s="40">
        <v>87.97</v>
      </c>
    </row>
    <row r="37" spans="2:5" ht="18.600000000000001" customHeight="1" x14ac:dyDescent="0.3">
      <c r="B37" s="38" t="s">
        <v>55</v>
      </c>
      <c r="C37" s="23">
        <v>2184.0300000000002</v>
      </c>
      <c r="D37" s="41">
        <v>1999.54</v>
      </c>
    </row>
    <row r="38" spans="2:5" ht="18.600000000000001" customHeight="1" x14ac:dyDescent="0.3">
      <c r="B38" s="38" t="s">
        <v>56</v>
      </c>
      <c r="C38" s="21">
        <v>13.81</v>
      </c>
      <c r="D38" s="40">
        <v>11.39</v>
      </c>
    </row>
    <row r="39" spans="2:5" ht="18.600000000000001" customHeight="1" x14ac:dyDescent="0.3">
      <c r="B39" s="38" t="s">
        <v>57</v>
      </c>
      <c r="C39" s="21">
        <v>3.34</v>
      </c>
      <c r="D39" s="40">
        <v>3.4</v>
      </c>
    </row>
    <row r="40" spans="2:5" ht="18.600000000000001" customHeight="1" thickBot="1" x14ac:dyDescent="0.35">
      <c r="B40" s="38" t="s">
        <v>58</v>
      </c>
      <c r="C40" s="21">
        <v>65.290000000000006</v>
      </c>
      <c r="D40" s="40">
        <v>69.16</v>
      </c>
    </row>
    <row r="41" spans="2:5" ht="18.600000000000001" customHeight="1" thickBot="1" x14ac:dyDescent="0.35">
      <c r="B41" s="16" t="s">
        <v>59</v>
      </c>
      <c r="C41" s="17">
        <f>+SUM(C42:C47)</f>
        <v>6764.579999999999</v>
      </c>
      <c r="D41" s="18">
        <f>+SUM(D42:D47)</f>
        <v>6682.61</v>
      </c>
      <c r="E41" s="1"/>
    </row>
    <row r="42" spans="2:5" ht="18.600000000000001" customHeight="1" x14ac:dyDescent="0.3">
      <c r="B42" s="38" t="s">
        <v>60</v>
      </c>
      <c r="C42" s="21">
        <v>5339.98</v>
      </c>
      <c r="D42" s="40">
        <v>5320.1</v>
      </c>
    </row>
    <row r="43" spans="2:5" ht="18.600000000000001" customHeight="1" x14ac:dyDescent="0.3">
      <c r="B43" s="38" t="s">
        <v>61</v>
      </c>
      <c r="C43" s="21">
        <v>94.75</v>
      </c>
      <c r="D43" s="40">
        <v>81.53</v>
      </c>
    </row>
    <row r="44" spans="2:5" ht="18.600000000000001" customHeight="1" x14ac:dyDescent="0.3">
      <c r="B44" s="38" t="s">
        <v>55</v>
      </c>
      <c r="C44" s="21">
        <v>588.58000000000004</v>
      </c>
      <c r="D44" s="40">
        <v>584.37</v>
      </c>
    </row>
    <row r="45" spans="2:5" ht="18.600000000000001" customHeight="1" x14ac:dyDescent="0.3">
      <c r="B45" s="38" t="s">
        <v>56</v>
      </c>
      <c r="C45" s="21">
        <v>360.3</v>
      </c>
      <c r="D45" s="40">
        <v>405.4</v>
      </c>
    </row>
    <row r="46" spans="2:5" ht="18.600000000000001" customHeight="1" x14ac:dyDescent="0.3">
      <c r="B46" s="38" t="s">
        <v>57</v>
      </c>
      <c r="C46" s="21">
        <v>309.14999999999998</v>
      </c>
      <c r="D46" s="40">
        <v>248.62</v>
      </c>
    </row>
    <row r="47" spans="2:5" ht="18.600000000000001" customHeight="1" thickBot="1" x14ac:dyDescent="0.35">
      <c r="B47" s="38" t="s">
        <v>62</v>
      </c>
      <c r="C47" s="21">
        <v>71.819999999999993</v>
      </c>
      <c r="D47" s="40">
        <v>42.59</v>
      </c>
    </row>
    <row r="48" spans="2:5" ht="18.600000000000001" customHeight="1" thickBot="1" x14ac:dyDescent="0.35">
      <c r="B48" s="16"/>
      <c r="C48" s="17">
        <f>+C29+C34+C41</f>
        <v>9998.48</v>
      </c>
      <c r="D48" s="18">
        <f>+D29+D34+D41</f>
        <v>9635.1899999999987</v>
      </c>
      <c r="E48" s="1"/>
    </row>
  </sheetData>
  <mergeCells count="2">
    <mergeCell ref="B4:D4"/>
    <mergeCell ref="B27:D2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17BF-19E1-4BFA-B4C2-F46F2122B3D2}">
  <sheetPr codeName="Tabelle2"/>
  <dimension ref="B3:D20"/>
  <sheetViews>
    <sheetView showGridLines="0" workbookViewId="0"/>
  </sheetViews>
  <sheetFormatPr baseColWidth="10" defaultColWidth="11.5546875" defaultRowHeight="13.8" x14ac:dyDescent="0.25"/>
  <cols>
    <col min="1" max="1" width="11.5546875" style="1"/>
    <col min="2" max="2" width="69.88671875" style="1" customWidth="1"/>
    <col min="3" max="16384" width="11.5546875" style="1"/>
  </cols>
  <sheetData>
    <row r="3" spans="2:4" ht="14.4" thickBot="1" x14ac:dyDescent="0.3">
      <c r="B3" s="2"/>
      <c r="C3" s="3"/>
      <c r="D3" s="4"/>
    </row>
    <row r="4" spans="2:4" ht="28.95" customHeight="1" x14ac:dyDescent="0.25">
      <c r="B4" s="69" t="s">
        <v>28</v>
      </c>
      <c r="C4" s="69"/>
      <c r="D4" s="69"/>
    </row>
    <row r="5" spans="2:4" ht="22.2" customHeight="1" thickBot="1" x14ac:dyDescent="0.3">
      <c r="B5" s="8" t="s">
        <v>19</v>
      </c>
      <c r="C5" s="3" t="s">
        <v>0</v>
      </c>
      <c r="D5" s="6" t="s">
        <v>1</v>
      </c>
    </row>
    <row r="6" spans="2:4" ht="18.600000000000001" customHeight="1" thickBot="1" x14ac:dyDescent="0.3">
      <c r="B6" s="70" t="s">
        <v>17</v>
      </c>
      <c r="C6" s="57">
        <v>130.238</v>
      </c>
      <c r="D6" s="63">
        <v>-36.866999999999997</v>
      </c>
    </row>
    <row r="7" spans="2:4" ht="18.600000000000001" customHeight="1" thickBot="1" x14ac:dyDescent="0.3">
      <c r="B7" s="70" t="s">
        <v>108</v>
      </c>
      <c r="C7" s="57"/>
      <c r="D7" s="63"/>
    </row>
    <row r="8" spans="2:4" ht="30" customHeight="1" thickBot="1" x14ac:dyDescent="0.3">
      <c r="B8" s="70" t="s">
        <v>109</v>
      </c>
      <c r="C8" s="57">
        <f>+SUM(C9:C12)</f>
        <v>-28.316000000000017</v>
      </c>
      <c r="D8" s="63">
        <f>+SUM(D9:D12)</f>
        <v>-23.167999999999999</v>
      </c>
    </row>
    <row r="9" spans="2:4" ht="18.600000000000001" customHeight="1" x14ac:dyDescent="0.25">
      <c r="B9" s="71" t="s">
        <v>110</v>
      </c>
      <c r="C9" s="21">
        <v>89.058999999999997</v>
      </c>
      <c r="D9" s="65">
        <v>-13.101000000000001</v>
      </c>
    </row>
    <row r="10" spans="2:4" ht="30" customHeight="1" x14ac:dyDescent="0.25">
      <c r="B10" s="72" t="s">
        <v>111</v>
      </c>
      <c r="C10" s="58">
        <v>-164.57400000000001</v>
      </c>
      <c r="D10" s="66">
        <v>-20.292000000000002</v>
      </c>
    </row>
    <row r="11" spans="2:4" ht="30" customHeight="1" x14ac:dyDescent="0.25">
      <c r="B11" s="72" t="s">
        <v>112</v>
      </c>
      <c r="C11" s="58">
        <v>7.2830000000000004</v>
      </c>
      <c r="D11" s="66">
        <v>1.17</v>
      </c>
    </row>
    <row r="12" spans="2:4" ht="30" customHeight="1" thickBot="1" x14ac:dyDescent="0.3">
      <c r="B12" s="73" t="s">
        <v>113</v>
      </c>
      <c r="C12" s="67">
        <v>39.915999999999997</v>
      </c>
      <c r="D12" s="68">
        <v>9.0549999999999997</v>
      </c>
    </row>
    <row r="13" spans="2:4" ht="30" customHeight="1" thickBot="1" x14ac:dyDescent="0.3">
      <c r="B13" s="70" t="s">
        <v>114</v>
      </c>
      <c r="C13" s="57">
        <f>+SUM(C14:C16)</f>
        <v>43.731000000000002</v>
      </c>
      <c r="D13" s="63">
        <f>+SUM(D14:D16)</f>
        <v>-63.261000000000003</v>
      </c>
    </row>
    <row r="14" spans="2:4" ht="30" customHeight="1" x14ac:dyDescent="0.25">
      <c r="B14" s="71" t="s">
        <v>115</v>
      </c>
      <c r="C14" s="64">
        <v>43.731000000000002</v>
      </c>
      <c r="D14" s="65">
        <v>-65.024000000000001</v>
      </c>
    </row>
    <row r="15" spans="2:4" ht="30" customHeight="1" x14ac:dyDescent="0.25">
      <c r="B15" s="72" t="s">
        <v>112</v>
      </c>
      <c r="C15" s="58">
        <v>0</v>
      </c>
      <c r="D15" s="66">
        <v>0</v>
      </c>
    </row>
    <row r="16" spans="2:4" ht="30" customHeight="1" thickBot="1" x14ac:dyDescent="0.3">
      <c r="B16" s="72" t="s">
        <v>116</v>
      </c>
      <c r="C16" s="58">
        <v>0</v>
      </c>
      <c r="D16" s="66">
        <v>1.7629999999999999</v>
      </c>
    </row>
    <row r="17" spans="2:4" ht="18.600000000000001" customHeight="1" thickBot="1" x14ac:dyDescent="0.3">
      <c r="B17" s="70" t="s">
        <v>108</v>
      </c>
      <c r="C17" s="57">
        <f>+C8+C13</f>
        <v>15.414999999999985</v>
      </c>
      <c r="D17" s="63">
        <f>+D8+D13</f>
        <v>-86.429000000000002</v>
      </c>
    </row>
    <row r="18" spans="2:4" ht="18.600000000000001" customHeight="1" thickBot="1" x14ac:dyDescent="0.3">
      <c r="B18" s="70" t="s">
        <v>117</v>
      </c>
      <c r="C18" s="57">
        <f>+C6+C17</f>
        <v>145.65299999999999</v>
      </c>
      <c r="D18" s="63">
        <f>+D6+D17</f>
        <v>-123.29599999999999</v>
      </c>
    </row>
    <row r="19" spans="2:4" ht="18.600000000000001" customHeight="1" x14ac:dyDescent="0.25">
      <c r="B19" s="72" t="s">
        <v>118</v>
      </c>
      <c r="C19" s="58">
        <v>-21.574999999999999</v>
      </c>
      <c r="D19" s="66">
        <v>1.7430000000000001</v>
      </c>
    </row>
    <row r="20" spans="2:4" ht="30" customHeight="1" x14ac:dyDescent="0.25">
      <c r="B20" s="72" t="s">
        <v>119</v>
      </c>
      <c r="C20" s="58">
        <f>+C18-C19</f>
        <v>167.22799999999998</v>
      </c>
      <c r="D20" s="66">
        <f>+D18-D19</f>
        <v>-125.03899999999999</v>
      </c>
    </row>
  </sheetData>
  <mergeCells count="1">
    <mergeCell ref="B4:D4"/>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E66F-39BF-4FF1-B107-92FA547C6A53}">
  <dimension ref="B3:O21"/>
  <sheetViews>
    <sheetView showGridLines="0" zoomScaleNormal="100" workbookViewId="0"/>
  </sheetViews>
  <sheetFormatPr baseColWidth="10" defaultColWidth="11.44140625" defaultRowHeight="14.4" x14ac:dyDescent="0.3"/>
  <cols>
    <col min="2" max="2" width="39.5546875" customWidth="1"/>
    <col min="3" max="15" width="17.5546875" customWidth="1"/>
  </cols>
  <sheetData>
    <row r="3" spans="2:15" ht="15" thickBot="1" x14ac:dyDescent="0.35"/>
    <row r="4" spans="2:15" ht="28.95" customHeight="1" x14ac:dyDescent="0.3">
      <c r="B4" s="69" t="s">
        <v>132</v>
      </c>
      <c r="C4" s="69"/>
      <c r="D4" s="69"/>
    </row>
    <row r="5" spans="2:15" ht="91.95" customHeight="1" thickBot="1" x14ac:dyDescent="0.35">
      <c r="B5" s="8" t="s">
        <v>19</v>
      </c>
      <c r="C5" s="53" t="s">
        <v>48</v>
      </c>
      <c r="D5" s="54" t="s">
        <v>49</v>
      </c>
      <c r="E5" s="59" t="s">
        <v>120</v>
      </c>
      <c r="F5" s="59" t="s">
        <v>111</v>
      </c>
      <c r="G5" s="59" t="s">
        <v>125</v>
      </c>
      <c r="H5" s="59" t="s">
        <v>110</v>
      </c>
      <c r="I5" s="53" t="s">
        <v>127</v>
      </c>
      <c r="J5" s="54" t="s">
        <v>128</v>
      </c>
      <c r="K5" s="59" t="s">
        <v>129</v>
      </c>
      <c r="L5" s="59" t="s">
        <v>130</v>
      </c>
      <c r="M5" s="59" t="s">
        <v>131</v>
      </c>
      <c r="N5" s="59" t="s">
        <v>51</v>
      </c>
      <c r="O5" s="59" t="s">
        <v>126</v>
      </c>
    </row>
    <row r="6" spans="2:15" ht="18.600000000000001" customHeight="1" thickBot="1" x14ac:dyDescent="0.35">
      <c r="B6" s="56">
        <v>44470</v>
      </c>
      <c r="C6" s="57">
        <v>918.85</v>
      </c>
      <c r="D6" s="57">
        <v>321.16000000000003</v>
      </c>
      <c r="E6" s="57">
        <v>0.03</v>
      </c>
      <c r="F6" s="57">
        <v>16.350000000000001</v>
      </c>
      <c r="G6" s="57">
        <v>-13.82</v>
      </c>
      <c r="H6" s="57">
        <v>-284.19</v>
      </c>
      <c r="I6" s="57">
        <v>-51.14</v>
      </c>
      <c r="J6" s="57">
        <v>1.6</v>
      </c>
      <c r="K6" s="57">
        <v>-186.66</v>
      </c>
      <c r="L6" s="74">
        <f>SUM(E6:K6)</f>
        <v>-517.82999999999993</v>
      </c>
      <c r="M6" s="74">
        <f>+C6+D6+L6</f>
        <v>722.18000000000006</v>
      </c>
      <c r="N6" s="74">
        <v>43.59</v>
      </c>
      <c r="O6" s="74">
        <f>+M6+N6</f>
        <v>765.7700000000001</v>
      </c>
    </row>
    <row r="7" spans="2:15" ht="18.600000000000001" customHeight="1" x14ac:dyDescent="0.3">
      <c r="B7" s="32" t="s">
        <v>17</v>
      </c>
      <c r="C7" s="58">
        <v>0</v>
      </c>
      <c r="D7" s="58">
        <v>0</v>
      </c>
      <c r="E7" s="58">
        <v>0</v>
      </c>
      <c r="F7" s="58">
        <v>0</v>
      </c>
      <c r="G7" s="58">
        <v>0</v>
      </c>
      <c r="H7" s="58">
        <v>0</v>
      </c>
      <c r="I7" s="58">
        <v>-29.91</v>
      </c>
      <c r="J7" s="58">
        <v>0</v>
      </c>
      <c r="K7" s="58">
        <v>155.97999999999999</v>
      </c>
      <c r="L7" s="58">
        <f t="shared" ref="L7:L21" si="0">SUM(E7:K7)</f>
        <v>126.07</v>
      </c>
      <c r="M7" s="58">
        <f t="shared" ref="M7:M21" si="1">+C7+D7+L7</f>
        <v>126.07</v>
      </c>
      <c r="N7" s="58">
        <v>4.17</v>
      </c>
      <c r="O7" s="58">
        <f t="shared" ref="O7:O21" si="2">+M7+N7</f>
        <v>130.23999999999998</v>
      </c>
    </row>
    <row r="8" spans="2:15" ht="18.600000000000001" customHeight="1" thickBot="1" x14ac:dyDescent="0.35">
      <c r="B8" s="28" t="s">
        <v>108</v>
      </c>
      <c r="C8" s="58">
        <v>0</v>
      </c>
      <c r="D8" s="58">
        <v>0</v>
      </c>
      <c r="E8" s="58">
        <v>0</v>
      </c>
      <c r="F8" s="58">
        <v>-137.13</v>
      </c>
      <c r="G8" s="58">
        <v>42.92</v>
      </c>
      <c r="H8" s="58">
        <v>88.14</v>
      </c>
      <c r="I8" s="58">
        <v>7.24</v>
      </c>
      <c r="J8" s="58">
        <v>39.950000000000003</v>
      </c>
      <c r="K8" s="58">
        <v>0</v>
      </c>
      <c r="L8" s="58">
        <f t="shared" si="0"/>
        <v>41.120000000000012</v>
      </c>
      <c r="M8" s="58">
        <f t="shared" si="1"/>
        <v>41.120000000000012</v>
      </c>
      <c r="N8" s="58">
        <v>-25.74</v>
      </c>
      <c r="O8" s="58">
        <f t="shared" si="2"/>
        <v>15.380000000000013</v>
      </c>
    </row>
    <row r="9" spans="2:15" ht="18.600000000000001" customHeight="1" thickBot="1" x14ac:dyDescent="0.35">
      <c r="B9" s="16" t="s">
        <v>117</v>
      </c>
      <c r="C9" s="57">
        <f>+C7+C8</f>
        <v>0</v>
      </c>
      <c r="D9" s="57">
        <f t="shared" ref="D9:N9" si="3">+D7+D8</f>
        <v>0</v>
      </c>
      <c r="E9" s="57">
        <f t="shared" si="3"/>
        <v>0</v>
      </c>
      <c r="F9" s="57">
        <f t="shared" si="3"/>
        <v>-137.13</v>
      </c>
      <c r="G9" s="57">
        <f t="shared" si="3"/>
        <v>42.92</v>
      </c>
      <c r="H9" s="57">
        <f t="shared" si="3"/>
        <v>88.14</v>
      </c>
      <c r="I9" s="57">
        <f t="shared" si="3"/>
        <v>-22.67</v>
      </c>
      <c r="J9" s="57">
        <f t="shared" si="3"/>
        <v>39.950000000000003</v>
      </c>
      <c r="K9" s="57">
        <f t="shared" si="3"/>
        <v>155.97999999999999</v>
      </c>
      <c r="L9" s="57">
        <f t="shared" si="0"/>
        <v>167.19</v>
      </c>
      <c r="M9" s="57">
        <f t="shared" si="1"/>
        <v>167.19</v>
      </c>
      <c r="N9" s="57">
        <f t="shared" si="3"/>
        <v>-21.57</v>
      </c>
      <c r="O9" s="57">
        <f t="shared" si="2"/>
        <v>145.62</v>
      </c>
    </row>
    <row r="10" spans="2:15" ht="18.600000000000001" customHeight="1" x14ac:dyDescent="0.3">
      <c r="B10" s="32" t="s">
        <v>121</v>
      </c>
      <c r="C10" s="58">
        <v>321.60000000000002</v>
      </c>
      <c r="D10" s="58">
        <v>67.41</v>
      </c>
      <c r="E10" s="58">
        <v>0</v>
      </c>
      <c r="F10" s="58">
        <v>0</v>
      </c>
      <c r="G10" s="58">
        <v>0</v>
      </c>
      <c r="H10" s="58">
        <v>0</v>
      </c>
      <c r="I10" s="58">
        <v>0</v>
      </c>
      <c r="J10" s="58">
        <v>0</v>
      </c>
      <c r="K10" s="58">
        <v>0</v>
      </c>
      <c r="L10" s="58">
        <f t="shared" si="0"/>
        <v>0</v>
      </c>
      <c r="M10" s="58">
        <f t="shared" si="1"/>
        <v>389.01</v>
      </c>
      <c r="N10" s="58">
        <v>0</v>
      </c>
      <c r="O10" s="58">
        <f t="shared" si="2"/>
        <v>389.01</v>
      </c>
    </row>
    <row r="11" spans="2:15" ht="18.600000000000001" customHeight="1" x14ac:dyDescent="0.3">
      <c r="B11" s="32" t="s">
        <v>122</v>
      </c>
      <c r="C11" s="58">
        <v>0</v>
      </c>
      <c r="D11" s="58">
        <v>0</v>
      </c>
      <c r="E11" s="58">
        <v>0</v>
      </c>
      <c r="F11" s="58">
        <v>0</v>
      </c>
      <c r="G11" s="58">
        <v>0</v>
      </c>
      <c r="H11" s="58">
        <v>0</v>
      </c>
      <c r="I11" s="58">
        <v>0</v>
      </c>
      <c r="J11" s="58">
        <v>0</v>
      </c>
      <c r="K11" s="58">
        <v>-63.61</v>
      </c>
      <c r="L11" s="58">
        <f t="shared" si="0"/>
        <v>-63.61</v>
      </c>
      <c r="M11" s="58">
        <f t="shared" si="1"/>
        <v>-63.61</v>
      </c>
      <c r="N11" s="58">
        <v>-6.48</v>
      </c>
      <c r="O11" s="58">
        <f t="shared" si="2"/>
        <v>-70.09</v>
      </c>
    </row>
    <row r="12" spans="2:15" ht="41.4" x14ac:dyDescent="0.3">
      <c r="B12" s="55" t="s">
        <v>97</v>
      </c>
      <c r="C12" s="58">
        <v>0</v>
      </c>
      <c r="D12" s="58">
        <v>0</v>
      </c>
      <c r="E12" s="58">
        <v>0</v>
      </c>
      <c r="F12" s="58">
        <v>-19.22</v>
      </c>
      <c r="G12" s="58">
        <v>-7.06</v>
      </c>
      <c r="H12" s="58">
        <v>-6.93</v>
      </c>
      <c r="I12" s="58">
        <v>-6.1</v>
      </c>
      <c r="J12" s="58">
        <v>1.03</v>
      </c>
      <c r="K12" s="58">
        <v>-585.38</v>
      </c>
      <c r="L12" s="58">
        <f t="shared" si="0"/>
        <v>-623.66</v>
      </c>
      <c r="M12" s="58">
        <f t="shared" si="1"/>
        <v>-623.66</v>
      </c>
      <c r="N12" s="58">
        <v>-13.72</v>
      </c>
      <c r="O12" s="58">
        <f t="shared" si="2"/>
        <v>-637.38</v>
      </c>
    </row>
    <row r="13" spans="2:15" ht="18.600000000000001" customHeight="1" thickBot="1" x14ac:dyDescent="0.35">
      <c r="B13" s="32" t="s">
        <v>123</v>
      </c>
      <c r="C13" s="58">
        <v>0</v>
      </c>
      <c r="D13" s="58">
        <v>0</v>
      </c>
      <c r="E13" s="58">
        <v>0</v>
      </c>
      <c r="F13" s="58">
        <v>0</v>
      </c>
      <c r="G13" s="58">
        <v>0</v>
      </c>
      <c r="H13" s="58">
        <v>0</v>
      </c>
      <c r="I13" s="58">
        <v>-1.54</v>
      </c>
      <c r="J13" s="58">
        <v>0.1</v>
      </c>
      <c r="K13" s="58">
        <v>0.79</v>
      </c>
      <c r="L13" s="58">
        <f t="shared" si="0"/>
        <v>-0.64999999999999991</v>
      </c>
      <c r="M13" s="58">
        <f t="shared" si="1"/>
        <v>-0.64999999999999991</v>
      </c>
      <c r="N13" s="58">
        <v>0</v>
      </c>
      <c r="O13" s="58">
        <f t="shared" si="2"/>
        <v>-0.64999999999999991</v>
      </c>
    </row>
    <row r="14" spans="2:15" ht="18.600000000000001" customHeight="1" thickBot="1" x14ac:dyDescent="0.35">
      <c r="B14" s="16" t="s">
        <v>124</v>
      </c>
      <c r="C14" s="57">
        <f>+C6+C9+SUM(C10:C13)</f>
        <v>1240.45</v>
      </c>
      <c r="D14" s="57">
        <f t="shared" ref="D14:N14" si="4">+D6+D9+SUM(D10:D13)</f>
        <v>388.57000000000005</v>
      </c>
      <c r="E14" s="57">
        <f t="shared" si="4"/>
        <v>0.03</v>
      </c>
      <c r="F14" s="57">
        <f t="shared" si="4"/>
        <v>-140</v>
      </c>
      <c r="G14" s="57">
        <f t="shared" si="4"/>
        <v>22.040000000000003</v>
      </c>
      <c r="H14" s="57">
        <f t="shared" si="4"/>
        <v>-202.98000000000002</v>
      </c>
      <c r="I14" s="57">
        <f t="shared" si="4"/>
        <v>-81.45</v>
      </c>
      <c r="J14" s="57">
        <f t="shared" si="4"/>
        <v>42.680000000000007</v>
      </c>
      <c r="K14" s="57">
        <f t="shared" si="4"/>
        <v>-678.88000000000011</v>
      </c>
      <c r="L14" s="57">
        <f t="shared" si="0"/>
        <v>-1038.5600000000002</v>
      </c>
      <c r="M14" s="57">
        <f t="shared" si="1"/>
        <v>590.45999999999981</v>
      </c>
      <c r="N14" s="57">
        <f t="shared" si="4"/>
        <v>1.8200000000000003</v>
      </c>
      <c r="O14" s="57">
        <f t="shared" si="2"/>
        <v>592.27999999999986</v>
      </c>
    </row>
    <row r="15" spans="2:15" ht="18.600000000000001" customHeight="1" x14ac:dyDescent="0.3">
      <c r="B15" s="55" t="s">
        <v>17</v>
      </c>
      <c r="C15" s="58">
        <v>0</v>
      </c>
      <c r="D15" s="58">
        <v>0</v>
      </c>
      <c r="E15" s="58">
        <v>0</v>
      </c>
      <c r="F15" s="58">
        <v>0</v>
      </c>
      <c r="G15" s="58">
        <v>0</v>
      </c>
      <c r="H15" s="58">
        <v>0</v>
      </c>
      <c r="I15" s="58">
        <v>-131.94999999999999</v>
      </c>
      <c r="J15" s="58">
        <v>0</v>
      </c>
      <c r="K15" s="58">
        <v>93.34</v>
      </c>
      <c r="L15" s="58">
        <f t="shared" si="0"/>
        <v>-38.609999999999985</v>
      </c>
      <c r="M15" s="58">
        <f t="shared" si="1"/>
        <v>-38.609999999999985</v>
      </c>
      <c r="N15" s="58">
        <v>1.74</v>
      </c>
      <c r="O15" s="58">
        <f t="shared" si="2"/>
        <v>-36.869999999999983</v>
      </c>
    </row>
    <row r="16" spans="2:15" ht="18.600000000000001" customHeight="1" thickBot="1" x14ac:dyDescent="0.35">
      <c r="B16" s="32" t="s">
        <v>108</v>
      </c>
      <c r="C16" s="58">
        <v>0</v>
      </c>
      <c r="D16" s="58">
        <v>0</v>
      </c>
      <c r="E16" s="58">
        <v>0</v>
      </c>
      <c r="F16" s="58">
        <v>-20.29</v>
      </c>
      <c r="G16" s="58">
        <v>-65.02</v>
      </c>
      <c r="H16" s="58">
        <v>-13.1</v>
      </c>
      <c r="I16" s="58">
        <v>1.38</v>
      </c>
      <c r="J16" s="58">
        <v>10.82</v>
      </c>
      <c r="K16" s="58">
        <v>0</v>
      </c>
      <c r="L16" s="58">
        <f t="shared" si="0"/>
        <v>-86.210000000000008</v>
      </c>
      <c r="M16" s="58">
        <f t="shared" si="1"/>
        <v>-86.210000000000008</v>
      </c>
      <c r="N16" s="58">
        <v>0</v>
      </c>
      <c r="O16" s="58">
        <f t="shared" si="2"/>
        <v>-86.210000000000008</v>
      </c>
    </row>
    <row r="17" spans="2:15" ht="18.600000000000001" customHeight="1" thickBot="1" x14ac:dyDescent="0.35">
      <c r="B17" s="16" t="s">
        <v>117</v>
      </c>
      <c r="C17" s="57">
        <f>+C15+C16</f>
        <v>0</v>
      </c>
      <c r="D17" s="57">
        <f t="shared" ref="D17:N17" si="5">+D15+D16</f>
        <v>0</v>
      </c>
      <c r="E17" s="57">
        <f t="shared" si="5"/>
        <v>0</v>
      </c>
      <c r="F17" s="57">
        <f t="shared" si="5"/>
        <v>-20.29</v>
      </c>
      <c r="G17" s="57">
        <f t="shared" si="5"/>
        <v>-65.02</v>
      </c>
      <c r="H17" s="57">
        <f t="shared" si="5"/>
        <v>-13.1</v>
      </c>
      <c r="I17" s="57">
        <f t="shared" si="5"/>
        <v>-130.57</v>
      </c>
      <c r="J17" s="57">
        <f t="shared" si="5"/>
        <v>10.82</v>
      </c>
      <c r="K17" s="57">
        <f t="shared" si="5"/>
        <v>93.34</v>
      </c>
      <c r="L17" s="57">
        <f t="shared" si="0"/>
        <v>-124.82</v>
      </c>
      <c r="M17" s="57">
        <f t="shared" si="1"/>
        <v>-124.82</v>
      </c>
      <c r="N17" s="57">
        <f t="shared" si="5"/>
        <v>1.74</v>
      </c>
      <c r="O17" s="57">
        <f t="shared" si="2"/>
        <v>-123.08</v>
      </c>
    </row>
    <row r="18" spans="2:15" ht="18.600000000000001" customHeight="1" x14ac:dyDescent="0.3">
      <c r="B18" s="32" t="s">
        <v>122</v>
      </c>
      <c r="C18" s="58">
        <v>0</v>
      </c>
      <c r="D18" s="58">
        <v>0</v>
      </c>
      <c r="E18" s="58">
        <v>0</v>
      </c>
      <c r="F18" s="58">
        <v>0</v>
      </c>
      <c r="G18" s="58">
        <v>0</v>
      </c>
      <c r="H18" s="58">
        <v>0</v>
      </c>
      <c r="I18" s="58">
        <v>0</v>
      </c>
      <c r="J18" s="58">
        <v>0</v>
      </c>
      <c r="K18" s="58">
        <v>-2.29</v>
      </c>
      <c r="L18" s="58">
        <f t="shared" si="0"/>
        <v>-2.29</v>
      </c>
      <c r="M18" s="58">
        <f t="shared" si="1"/>
        <v>-2.29</v>
      </c>
      <c r="N18" s="58">
        <v>-1.0900000000000001</v>
      </c>
      <c r="O18" s="58">
        <f t="shared" si="2"/>
        <v>-3.38</v>
      </c>
    </row>
    <row r="19" spans="2:15" ht="41.4" x14ac:dyDescent="0.3">
      <c r="B19" s="35" t="s">
        <v>97</v>
      </c>
      <c r="C19" s="58">
        <v>0</v>
      </c>
      <c r="D19" s="58">
        <v>0</v>
      </c>
      <c r="E19" s="58">
        <v>0</v>
      </c>
      <c r="F19" s="58">
        <v>0</v>
      </c>
      <c r="G19" s="58">
        <v>0</v>
      </c>
      <c r="H19" s="58">
        <v>-0.01</v>
      </c>
      <c r="I19" s="58">
        <v>0</v>
      </c>
      <c r="J19" s="58">
        <v>0</v>
      </c>
      <c r="K19" s="58">
        <v>-0.71</v>
      </c>
      <c r="L19" s="58">
        <f t="shared" si="0"/>
        <v>-0.72</v>
      </c>
      <c r="M19" s="58">
        <f t="shared" si="1"/>
        <v>-0.72</v>
      </c>
      <c r="N19" s="58">
        <v>-0.31</v>
      </c>
      <c r="O19" s="58">
        <f t="shared" si="2"/>
        <v>-1.03</v>
      </c>
    </row>
    <row r="20" spans="2:15" ht="18.600000000000001" customHeight="1" thickBot="1" x14ac:dyDescent="0.35">
      <c r="B20" s="35" t="s">
        <v>123</v>
      </c>
      <c r="C20" s="58">
        <v>0</v>
      </c>
      <c r="D20" s="58">
        <v>0</v>
      </c>
      <c r="E20" s="58">
        <v>0</v>
      </c>
      <c r="F20" s="58">
        <v>0</v>
      </c>
      <c r="G20" s="58">
        <v>0</v>
      </c>
      <c r="H20" s="58">
        <v>0</v>
      </c>
      <c r="I20" s="58">
        <v>1.45</v>
      </c>
      <c r="J20" s="58">
        <v>0.1</v>
      </c>
      <c r="K20" s="58">
        <v>-0.94</v>
      </c>
      <c r="L20" s="58">
        <f t="shared" si="0"/>
        <v>0.6100000000000001</v>
      </c>
      <c r="M20" s="58">
        <f t="shared" si="1"/>
        <v>0.6100000000000001</v>
      </c>
      <c r="N20" s="58">
        <v>0</v>
      </c>
      <c r="O20" s="58">
        <f t="shared" si="2"/>
        <v>0.6100000000000001</v>
      </c>
    </row>
    <row r="21" spans="2:15" ht="18.600000000000001" customHeight="1" thickBot="1" x14ac:dyDescent="0.35">
      <c r="B21" s="56">
        <v>45199</v>
      </c>
      <c r="C21" s="57">
        <f>+C14+C17+SUM(C18:C20)</f>
        <v>1240.45</v>
      </c>
      <c r="D21" s="57">
        <f t="shared" ref="D21:N21" si="6">+D14+D17+SUM(D18:D20)</f>
        <v>388.57000000000005</v>
      </c>
      <c r="E21" s="57">
        <f t="shared" si="6"/>
        <v>0.03</v>
      </c>
      <c r="F21" s="57">
        <f t="shared" si="6"/>
        <v>-160.29</v>
      </c>
      <c r="G21" s="57">
        <f t="shared" si="6"/>
        <v>-42.97999999999999</v>
      </c>
      <c r="H21" s="57">
        <f t="shared" si="6"/>
        <v>-216.09</v>
      </c>
      <c r="I21" s="57">
        <f t="shared" si="6"/>
        <v>-210.57</v>
      </c>
      <c r="J21" s="57">
        <f t="shared" si="6"/>
        <v>53.600000000000009</v>
      </c>
      <c r="K21" s="57">
        <f t="shared" si="6"/>
        <v>-589.48000000000013</v>
      </c>
      <c r="L21" s="57">
        <f t="shared" si="0"/>
        <v>-1165.7800000000002</v>
      </c>
      <c r="M21" s="57">
        <f t="shared" si="1"/>
        <v>463.23999999999978</v>
      </c>
      <c r="N21" s="57">
        <f t="shared" si="6"/>
        <v>2.16</v>
      </c>
      <c r="O21" s="57">
        <f t="shared" si="2"/>
        <v>465.39999999999981</v>
      </c>
    </row>
  </sheetData>
  <mergeCells count="1">
    <mergeCell ref="B4:D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20EC0B03A67449A8F62581A65BCC61" ma:contentTypeVersion="6" ma:contentTypeDescription="Create a new document." ma:contentTypeScope="" ma:versionID="696eab9e6d186357a964316466cc1dc2">
  <xsd:schema xmlns:xsd="http://www.w3.org/2001/XMLSchema" xmlns:xs="http://www.w3.org/2001/XMLSchema" xmlns:p="http://schemas.microsoft.com/office/2006/metadata/properties" xmlns:ns2="db3c4e81-df7e-4cfa-af87-a2a368c2d241" xmlns:ns3="5498c560-5f81-4512-910f-80cac2ef999d" targetNamespace="http://schemas.microsoft.com/office/2006/metadata/properties" ma:root="true" ma:fieldsID="b1405614afd0c0f59276685b7db23787" ns2:_="" ns3:_="">
    <xsd:import namespace="db3c4e81-df7e-4cfa-af87-a2a368c2d241"/>
    <xsd:import namespace="5498c560-5f81-4512-910f-80cac2ef99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c4e81-df7e-4cfa-af87-a2a368c2d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98c560-5f81-4512-910f-80cac2ef9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1D2A-8F3F-4721-9B76-E7CA2FDE4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c4e81-df7e-4cfa-af87-a2a368c2d241"/>
    <ds:schemaRef ds:uri="5498c560-5f81-4512-910f-80cac2ef9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14B7E-C47F-47FB-9789-756242E11F67}">
  <ds:schemaRefs>
    <ds:schemaRef ds:uri="http://purl.org/dc/dcmitype/"/>
    <ds:schemaRef ds:uri="http://purl.org/dc/terms/"/>
    <ds:schemaRef ds:uri="db3c4e81-df7e-4cfa-af87-a2a368c2d241"/>
    <ds:schemaRef ds:uri="http://schemas.microsoft.com/office/2006/documentManagement/types"/>
    <ds:schemaRef ds:uri="5498c560-5f81-4512-910f-80cac2ef999d"/>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1C4C674-78A4-4D43-A523-D2CD5CDE11FD}">
  <ds:schemaRefs>
    <ds:schemaRef ds:uri="http://schemas.microsoft.com/sharepoint/v3/contenttype/forms"/>
  </ds:schemaRefs>
</ds:datastoreItem>
</file>

<file path=docMetadata/LabelInfo.xml><?xml version="1.0" encoding="utf-8"?>
<clbl:labelList xmlns:clbl="http://schemas.microsoft.com/office/2020/mipLabelMetadata">
  <clbl:label id="{15579ee4-c2e4-4818-90ca-536174bcc248}" enabled="0" method="" siteId="{15579ee4-c2e4-4818-90ca-536174bcc24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Disclaimer</vt:lpstr>
      <vt:lpstr>FY Income_statement</vt:lpstr>
      <vt:lpstr>FY Cash flow</vt:lpstr>
      <vt:lpstr>FY Balance_Sheet</vt:lpstr>
      <vt:lpstr> Comprehensive_income</vt:lpstr>
      <vt:lpstr>Equity</vt:lpstr>
      <vt:lpstr>' Comprehensive_income'!jahr</vt:lpstr>
      <vt:lpst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Achterfeldt, Dr. Kerstin</dc:creator>
  <cp:lastModifiedBy>Achterfeldt, Dr. Kerstin</cp:lastModifiedBy>
  <dcterms:created xsi:type="dcterms:W3CDTF">2024-02-21T08:44:19Z</dcterms:created>
  <dcterms:modified xsi:type="dcterms:W3CDTF">2024-02-22T11:25:12Z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0x010100CA20EC0B03A67449A8F62581A65BCC61</vt:lpwstr>
  </property>
</Properties>
</file>